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caldía - Camila Tarazona\2016-2019\PDM\Reportes 2018- 2019\2019\Planes de acción 2019 ejecutados\"/>
    </mc:Choice>
  </mc:AlternateContent>
  <bookViews>
    <workbookView xWindow="0" yWindow="0" windowWidth="28800" windowHeight="12345"/>
  </bookViews>
  <sheets>
    <sheet name="26 Dic" sheetId="9" r:id="rId1"/>
  </sheets>
  <externalReferences>
    <externalReference r:id="rId2"/>
  </externalReferences>
  <definedNames>
    <definedName name="_xlnm.Print_Area" localSheetId="0">'26 Dic'!$A$1:$V$38</definedName>
    <definedName name="_xlnm.Print_Titles" localSheetId="0">'26 Dic'!$2:$12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9" l="1"/>
  <c r="S32" i="9"/>
  <c r="I32" i="9"/>
  <c r="T31" i="9"/>
  <c r="S31" i="9"/>
  <c r="I31" i="9"/>
  <c r="R30" i="9"/>
  <c r="K30" i="9"/>
  <c r="S30" i="9" s="1"/>
  <c r="I30" i="9"/>
  <c r="T29" i="9"/>
  <c r="U29" i="9" s="1"/>
  <c r="S29" i="9"/>
  <c r="I29" i="9"/>
  <c r="T28" i="9"/>
  <c r="S28" i="9"/>
  <c r="I28" i="9"/>
  <c r="S27" i="9"/>
  <c r="R27" i="9"/>
  <c r="T27" i="9" s="1"/>
  <c r="U27" i="9" s="1"/>
  <c r="I27" i="9"/>
  <c r="T26" i="9"/>
  <c r="S26" i="9"/>
  <c r="I26" i="9"/>
  <c r="T25" i="9"/>
  <c r="S25" i="9"/>
  <c r="I25" i="9"/>
  <c r="T24" i="9"/>
  <c r="U24" i="9" s="1"/>
  <c r="S24" i="9"/>
  <c r="L24" i="9"/>
  <c r="I24" i="9"/>
  <c r="U23" i="9"/>
  <c r="T23" i="9"/>
  <c r="I23" i="9"/>
  <c r="R22" i="9"/>
  <c r="N22" i="9"/>
  <c r="K22" i="9"/>
  <c r="L22" i="9" s="1"/>
  <c r="I22" i="9"/>
  <c r="T21" i="9"/>
  <c r="U21" i="9" s="1"/>
  <c r="S21" i="9"/>
  <c r="I21" i="9"/>
  <c r="T20" i="9"/>
  <c r="U20" i="9" s="1"/>
  <c r="S20" i="9"/>
  <c r="I20" i="9"/>
  <c r="T19" i="9"/>
  <c r="U19" i="9" s="1"/>
  <c r="S19" i="9"/>
  <c r="I19" i="9"/>
  <c r="S18" i="9"/>
  <c r="L18" i="9"/>
  <c r="T18" i="9" s="1"/>
  <c r="I18" i="9"/>
  <c r="T17" i="9"/>
  <c r="U17" i="9" s="1"/>
  <c r="I17" i="9"/>
  <c r="U16" i="9"/>
  <c r="T16" i="9"/>
  <c r="S16" i="9"/>
  <c r="I16" i="9"/>
  <c r="T15" i="9"/>
  <c r="M15" i="9"/>
  <c r="S15" i="9" s="1"/>
  <c r="I15" i="9"/>
  <c r="T14" i="9"/>
  <c r="S14" i="9"/>
  <c r="I14" i="9"/>
  <c r="T13" i="9"/>
  <c r="Q13" i="9"/>
  <c r="S13" i="9" s="1"/>
  <c r="I13" i="9"/>
  <c r="U14" i="9" l="1"/>
  <c r="U28" i="9"/>
  <c r="U13" i="9"/>
  <c r="U26" i="9"/>
  <c r="U31" i="9"/>
  <c r="T22" i="9"/>
  <c r="U22" i="9" s="1"/>
  <c r="I33" i="9"/>
  <c r="U15" i="9"/>
  <c r="U25" i="9"/>
  <c r="U32" i="9"/>
  <c r="U18" i="9"/>
  <c r="L30" i="9"/>
  <c r="T30" i="9" s="1"/>
  <c r="U30" i="9" s="1"/>
  <c r="S22" i="9"/>
  <c r="W22" i="9" s="1"/>
  <c r="T33" i="9" l="1"/>
  <c r="U33" i="9" s="1"/>
  <c r="S33" i="9"/>
</calcChain>
</file>

<file path=xl/sharedStrings.xml><?xml version="1.0" encoding="utf-8"?>
<sst xmlns="http://schemas.openxmlformats.org/spreadsheetml/2006/main" count="141" uniqueCount="111">
  <si>
    <t>PLAN DE ACCIÓN</t>
  </si>
  <si>
    <t>GG PL- 3</t>
  </si>
  <si>
    <t>Vigencia: 30 de Junio de 2016</t>
  </si>
  <si>
    <t>Versión:  3</t>
  </si>
  <si>
    <t>Página 1 de 1</t>
  </si>
  <si>
    <t>EJE ESTRATÉGICO: CONSTRUYENDO INFRAESTRUCTURA PARA LA PROSPERIDAD</t>
  </si>
  <si>
    <t>DIMENSIÓN DE DESARROLLO: SERVICIOS PUBLICOS DOMICILIARIOS (ACUEDUCTO, ALCANTARILLADO Y ASEO)</t>
  </si>
  <si>
    <t>RESPONSABLE: EMPRESA DE SERVICIOS PUBLICOS DE SOPÓ EMSERSOPÓ ESP</t>
  </si>
  <si>
    <r>
      <t xml:space="preserve">META DE RESULTADO: </t>
    </r>
    <r>
      <rPr>
        <sz val="10"/>
        <rFont val="Arial"/>
        <family val="2"/>
      </rPr>
      <t>Aumentar la cobertura  y calidad en el suministro de agua potable al 98% de las viviendas en el área urbana del municipio/Aumentar la cobertura  y calidad en el suministro de agua potable al 55% de las viviendas en el área rural del municipio/Garantizar la continuidad del servicio de agua potable/Aumentar  en un 30% la cobertura de alcantarillado en el Municipio y optimizar los sistemas de tratamiento de aguas residuales existentes/Aumentar la cobertura de prestación del servicio de aseo al 99% de la población/Asegurar la asignación de subsidios de acueducto, alcantarillado y aseo al 100% de la población de los estratos 1,2 y 3 suscritos a los prestadores de servicios públicos del municipio de Sopó.</t>
    </r>
  </si>
  <si>
    <t>VALOR META ANUAL DE RESULTADO: 98%/55%/24/65%/99%/100%.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</si>
  <si>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</si>
  <si>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</si>
  <si>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</si>
  <si>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</si>
  <si>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</si>
  <si>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</si>
  <si>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</si>
  <si>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</si>
  <si>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</si>
  <si>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</si>
  <si>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</si>
  <si>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</si>
  <si>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</si>
  <si>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</si>
  <si>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</si>
  <si>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</si>
  <si>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</si>
  <si>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</si>
  <si>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</si>
  <si>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</si>
  <si>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>Agua Potable para un Sopó próspero.</t>
  </si>
  <si>
    <t>Producir 2.650.000 metros cúbicos de agua potable con la construcción de la PTAP Puente Adobes y la optimización de la PTAP Pablo VI.</t>
  </si>
  <si>
    <t>Numero de metros cúbicos de agua potable  producidos en PTAP Puente Adobes y PTAP Pablo VI.</t>
  </si>
  <si>
    <t xml:space="preserve">Recursos provenientes del Convenio Interadministrativo EPC-CI-157-2017 suscrito con  Empresas Publicas de Cundinamarca para la ejecucion de las obras PTAP Teusacá.  </t>
  </si>
  <si>
    <t>Actualizar e implementar el Plan Maestro de Acueducto del Municipio de Sopó</t>
  </si>
  <si>
    <t xml:space="preserve">Número de planes maestros de acueducto actualizados e implementados </t>
  </si>
  <si>
    <t>Construir, ampliar, optimizar y/o mejorar  1000 nuevos metros lineales de redes de conducción y distribución de Acueducto en la zona urbana.</t>
  </si>
  <si>
    <t>Número de metros lineales de red de acueducto  para conducción y distribución de agua potable en el Municipio de Sopó -construidos, ampliados, optimizados y/o mejorados-</t>
  </si>
  <si>
    <t>ND</t>
  </si>
  <si>
    <t>Recursos propios EMSERSOPÓ ESP.</t>
  </si>
  <si>
    <t>Gestionar apoyo técnico y recursos ante los entes gubernamentales y nacionales para el fortalecimiento del 100% de los acueductos veredales del Municipio Sopó de acuerdo a sus necesidades de construcción y/o mantenimiento de sistemas de conducción, almacenamiento, distribución y micro medición.</t>
  </si>
  <si>
    <t>Porcentaje de avance en la gestion de apoyo tecnico y recursos para los acueductos veredales.</t>
  </si>
  <si>
    <t>Gestionar ante los entes gubernamentales y nacionales la consecución de recursos para expandir redes de acueducto a los sectores que no cuentan con el suministro de agua Proyecto Río Teusacá FASE III (Veredas de Violeta, Mercenario, San Gabriel, Piedra Herrada, Agua Caliente)</t>
  </si>
  <si>
    <t xml:space="preserve">Porcentaje de avance en la gestión ante los entes Gubernamentales, Nacionales e Internacionales la consecución de recursos para expandir redes de acueducto a los sectores que no cuentan con el suministro de agua </t>
  </si>
  <si>
    <t>Construir, ampliar, optimizar y/o mejorar  10000 nuevos metros lineales de redes de conducción y distribución de Acueducto en la zona rural.</t>
  </si>
  <si>
    <t>Número de muestras realizadas a los sistema de agua potable.</t>
  </si>
  <si>
    <t>Elaborar e implementar un programa de mantenimiento de redes y estaciones de bombeo así como de atención oportuna de daños para garantizar la continuidad del servicio de agua potable y lograr la reducción de fugas y pérdidas en las redes de distribución de acueductos.</t>
  </si>
  <si>
    <t>Número de programas de mantenimiento de redes y estaciones implementados.</t>
  </si>
  <si>
    <t>Actualizar anualmente  el plan de contingencia con procedimientos que permita el suministro de agua potable en el municipio</t>
  </si>
  <si>
    <t>Numero de planes de contingencia actualizados.</t>
  </si>
  <si>
    <t>Saneamiento básico y tratamiento de aguas residuales para un Sopó próspero</t>
  </si>
  <si>
    <t>Actualizar e implementar el plan maestro de alcantarillado del municipio de Sopó</t>
  </si>
  <si>
    <t xml:space="preserve">Número de planes maestros de alcantarillado actualizados e implementados </t>
  </si>
  <si>
    <t>Saneamiento básico y tratamiento de aguas residuales para un Sopó próspero.</t>
  </si>
  <si>
    <t>Elaborar y presentar un proyecto para gestionar recursos para el diseño y construcción de la nueva planta de Tratamiento de Aguas Residuales Municipio de Sopó (PTAR TRINIDAD)</t>
  </si>
  <si>
    <t>Número de proyectos elaborados y presentados para gestionar recursos para la construcción de la nueva planta de tratamiento de Aguas Residuales del Municipio de Sopó.</t>
  </si>
  <si>
    <t>Construir, ampliar, optimizar y/o mejorar 8 sistemas de tratamiento de aguas residuales existentes para cumplir con la normatividad legal vigente.</t>
  </si>
  <si>
    <t>Número de sistemas de tratamiento de aguas residuales construidos, ampliados, optimizados y/o mejorados en el Municipio.</t>
  </si>
  <si>
    <t>Construir, ampliar, optimizar y/o mejorar   5000 metros lineales de redes de alcantarillado que conducen el agua residual hasta los sistemas de tratamiento teniendo en cuenta sectores prioritarios ya identificados</t>
  </si>
  <si>
    <t>Sopó Limpio, Ordenado y Seguro</t>
  </si>
  <si>
    <t>Diseñar e implementar la estrategia para organizar, acreditar y capacitar  el trabajo de los actuales recicladores del municipio de Sopó, involucrándolos con la política del PGIRS.</t>
  </si>
  <si>
    <t>Número de estrategias para organizar, acreditar y capacitar  el trabajo de los actuales recicladores del municipio de Sopó, diseñadas e implementadas</t>
  </si>
  <si>
    <t>Ampliar, mantener y adquirir 10 contenedores para el almacenamiento de residuos sólidos en los sectores del municipio que lo requieran</t>
  </si>
  <si>
    <t>Número de sectores en el municipio beneficiados con los shoot´s</t>
  </si>
  <si>
    <t>Modernizar y mantener la flota de vehículos compactadores.</t>
  </si>
  <si>
    <t>Número de vehículos compactadores  adquiridos, mantenidos y en operación.</t>
  </si>
  <si>
    <t>Diseñar e Implementar un nuevo ruteo de barrido y recolección de residuos sólidos en horario nocturno en el casco urbano.</t>
  </si>
  <si>
    <t>Numero   de rutas de barrido implementadas  y recolección de residuos sólidos en horario nocturno en el casco urbano.</t>
  </si>
  <si>
    <t>Diseñar e Implementar 6 nuevas rutas de recolección selectiva para sectores del municipio que no cuentan con el servicio.</t>
  </si>
  <si>
    <t>Número de sectores del Municipio con ruta selectiva implementada.</t>
  </si>
  <si>
    <t>Subsidios y contribuciones.</t>
  </si>
  <si>
    <t>Lograr la firma de convenios con el 100% de los prestadores de servicios públicos del municipio para garantizar las transferencias de recursos de subsidios y contribuciones</t>
  </si>
  <si>
    <t>Porcentaje de prestadores de servicios públicos con quienes se adelantan convenios para realizar la transferencia de recursos</t>
  </si>
  <si>
    <t xml:space="preserve">Realizar la transferencia del 100% de los recursos del Fondo de Solidaridad y Redistribución de Ingresos a  los prestadores de servicios que lo requieran y soliciten </t>
  </si>
  <si>
    <t>Porcentaje de usuarios de los estratos 1,2 y 3 de los prestadores de servicios públicos del municipio beneficiados con los subsidios de acueducto, alcantarillado y aseo</t>
  </si>
  <si>
    <t xml:space="preserve">TOTALES </t>
  </si>
  <si>
    <t xml:space="preserve">EJECUCIÓN  RECURSOS PROGRAMADOS </t>
  </si>
  <si>
    <t>ELABORÓ /NOMBRE</t>
  </si>
  <si>
    <t>REVISÓ/NOMBRE</t>
  </si>
  <si>
    <t>OMAYRA ESPERANZA CORTÉS ARIZA</t>
  </si>
  <si>
    <t>CARGO</t>
  </si>
  <si>
    <t>GERENTE</t>
  </si>
  <si>
    <t>SECRETARIA DE GESTIÓN INTEGRAL</t>
  </si>
  <si>
    <t>FECHA</t>
  </si>
  <si>
    <t>LUIS HERNANDO TARAZONA</t>
  </si>
  <si>
    <t>VIGENCIA: 2019</t>
  </si>
  <si>
    <t xml:space="preserve">Recursos de Convenio Interadministrativo a suscribir con  Empresas Publicas de Cundinamarca para la ejecucion de expansion de redes veredas Violeta, Mercenario, San Gabriel y Aguas Calientes.  </t>
  </si>
  <si>
    <t>Construcción redes alcantarillado Sector Galvis, Meusa Alta.</t>
  </si>
  <si>
    <t>Convenio CAR.</t>
  </si>
  <si>
    <t>Reposicion y mantenimiento de redes de acueducto en sectores a priorizar.Ampliación red de acueducto Mirador, Sector Gómez  y reposición en vías a pavimentar. Recursos Alcaldia Municipal.</t>
  </si>
  <si>
    <t>Compra bomba respaldo Manas y Planta electrica 220kva.Recursos Alcaldia Municipal.</t>
  </si>
  <si>
    <t>PUEAA Teusacá y Plan de contingencias.Recursos Alcaldia Municipal.</t>
  </si>
  <si>
    <t>Recursos Alcaldia Municipal.</t>
  </si>
  <si>
    <t>Número de metros lineales de redes  de alcantarillado que conducen el agua residual hasta los sistemas  de tratamiento. (Construidos / ampliados / optimizados / mejorados).</t>
  </si>
  <si>
    <t xml:space="preserve">Definir e implementar el sistema de control y vigilancia para la calidad de agua para consumo humano realizando 144 muestras </t>
  </si>
  <si>
    <r>
      <t>Suminsitro e instalación  de valvula de control de flujo para Tanques de Almacenamiento Picacho. Consultoria acueducto PTAP Teusacá. Suministro condensadores Manas.</t>
    </r>
    <r>
      <rPr>
        <sz val="8"/>
        <rFont val="Arial"/>
        <family val="2"/>
      </rPr>
      <t xml:space="preserve"> Recursos Alcaldia Municipal.</t>
    </r>
  </si>
  <si>
    <t>Plan Departamental de Aguas. Recursos SGP Alcaldia Municipal. $ 38.117.293 reposicion redes acueducto según plan maestro. Recursos Alcaldia Municipal.</t>
  </si>
  <si>
    <r>
      <rPr>
        <sz val="8"/>
        <color theme="4" tint="-0.249977111117893"/>
        <rFont val="Arial"/>
        <family val="2"/>
      </rPr>
      <t xml:space="preserve">*Equipos de bombeo PTAR Trinidad y PTAR Briceño.. Recursos Alcaldia Municipal.       $ 66.294.824       </t>
    </r>
    <r>
      <rPr>
        <sz val="8"/>
        <rFont val="Arial"/>
        <family val="2"/>
      </rPr>
      <t xml:space="preserve">                                                                                     *70.000.000 Recursos propios Emsersopo ESP  para operación PTAR.  </t>
    </r>
  </si>
  <si>
    <t xml:space="preserve">*Recursos de Convenio Interadministrativo a suscribir con  Empresas Publicas de Cundinamarca para la ejecucion de construccion de redes sector Niño.  </t>
  </si>
  <si>
    <t>Compra de bolsas y canecas. Programa aprovechamiento de organicos.Recursos Alcaldia Municipal.</t>
  </si>
  <si>
    <t>CTO 34 DE 2018</t>
  </si>
  <si>
    <t>CTO 02- 2019</t>
  </si>
  <si>
    <t>CTO 29 - 2018</t>
  </si>
  <si>
    <t>CTO 08-2019</t>
  </si>
  <si>
    <t>CTO 37- 2019</t>
  </si>
  <si>
    <t>CTO 35 -2019</t>
  </si>
  <si>
    <t>CTO 57 Y 59 -2019-ANEXO CTO 59 -ACTA VOLUNTADES CAR-MUNICIPIO-EMSERSOPO</t>
  </si>
  <si>
    <t>CTO 38 -2019</t>
  </si>
  <si>
    <t>CTO 15-2019</t>
  </si>
  <si>
    <t>CTO 24-2019</t>
  </si>
  <si>
    <t>VIABILIDAD TECNICA PROYECTO ( CONVENIO FIRMADO )-CONSULTORIA CTO 52 - 2018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</si>
</sst>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* #,##0_ ;_ * \-#,##0_ ;_ * &quot;-&quot;_ ;_ @_ "/>
    <numFmt numFmtId="166" formatCode="_-&quot;$&quot;* #,##0.000000_-;\-&quot;$&quot;* #,##0.000000_-;_-&quot;$&quot;* &quot;-&quot;??_-;_-@_-"/>
    <numFmt numFmtId="167" formatCode="_(* #,##0_);_(* \(#,##0\);_(* &quot;-&quot;??_);_(@_)"/>
    <numFmt numFmtId="168" formatCode="0.0"/>
  </numFmts>
  <fonts count="2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empus Sans ITC"/>
      <family val="5"/>
    </font>
    <font>
      <sz val="11"/>
      <color rgb="FF000000"/>
      <name val="Arial"/>
      <family val="2"/>
    </font>
    <font>
      <b/>
      <sz val="14"/>
      <color rgb="FF000000"/>
      <name val="Tempus Sans ITC"/>
      <family val="5"/>
    </font>
    <font>
      <sz val="11"/>
      <color rgb="FF000000"/>
      <name val="Tempus Sans ITC"/>
      <family val="5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rgb="FFFF0000"/>
      <name val="Arial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color theme="4" tint="-0.24997711111789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theme="3" tint="0.39997558519241921"/>
      </top>
      <bottom style="double">
        <color rgb="FF3366FF"/>
      </bottom>
      <diagonal/>
    </border>
    <border>
      <left/>
      <right/>
      <top/>
      <bottom style="double">
        <color theme="3" tint="0.39997558519241921"/>
      </bottom>
      <diagonal/>
    </border>
    <border>
      <left/>
      <right/>
      <top style="double">
        <color theme="3" tint="0.39997558519241921"/>
      </top>
      <bottom style="double">
        <color theme="3" tint="0.39997558519241921"/>
      </bottom>
      <diagonal/>
    </border>
    <border>
      <left/>
      <right/>
      <top/>
      <bottom style="double">
        <color rgb="FF3366F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2" applyProtection="1"/>
    <xf numFmtId="0" fontId="6" fillId="0" borderId="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2" applyFont="1" applyFill="1" applyAlignment="1" applyProtection="1">
      <alignment horizontal="justify" vertical="center" wrapText="1"/>
    </xf>
    <xf numFmtId="0" fontId="3" fillId="4" borderId="0" xfId="2" applyFont="1" applyFill="1" applyAlignment="1" applyProtection="1">
      <alignment horizontal="justify" vertical="center" wrapText="1"/>
    </xf>
    <xf numFmtId="0" fontId="1" fillId="3" borderId="10" xfId="2" applyFill="1" applyBorder="1" applyAlignment="1" applyProtection="1">
      <alignment horizontal="center" vertical="center" wrapText="1"/>
    </xf>
    <xf numFmtId="0" fontId="15" fillId="3" borderId="10" xfId="2" applyFont="1" applyFill="1" applyBorder="1" applyAlignment="1" applyProtection="1">
      <alignment horizontal="center" vertical="center" wrapText="1"/>
    </xf>
    <xf numFmtId="0" fontId="15" fillId="0" borderId="10" xfId="2" applyFont="1" applyBorder="1" applyAlignment="1" applyProtection="1">
      <alignment horizontal="left" vertical="center" wrapText="1"/>
    </xf>
    <xf numFmtId="0" fontId="15" fillId="0" borderId="10" xfId="2" applyFont="1" applyBorder="1" applyAlignment="1" applyProtection="1">
      <alignment horizontal="center" vertical="center" wrapText="1"/>
    </xf>
    <xf numFmtId="9" fontId="14" fillId="6" borderId="11" xfId="3" applyFont="1" applyFill="1" applyBorder="1" applyAlignment="1" applyProtection="1">
      <alignment horizontal="center" vertical="center" textRotation="90" wrapText="1"/>
    </xf>
    <xf numFmtId="167" fontId="17" fillId="7" borderId="10" xfId="4" applyNumberFormat="1" applyFont="1" applyFill="1" applyBorder="1" applyAlignment="1" applyProtection="1">
      <alignment horizontal="center" vertical="center" wrapText="1"/>
    </xf>
    <xf numFmtId="167" fontId="17" fillId="6" borderId="10" xfId="4" applyNumberFormat="1" applyFont="1" applyFill="1" applyBorder="1" applyAlignment="1" applyProtection="1">
      <alignment horizontal="center" vertical="center" wrapText="1"/>
      <protection locked="0"/>
    </xf>
    <xf numFmtId="167" fontId="14" fillId="7" borderId="10" xfId="4" applyNumberFormat="1" applyFont="1" applyFill="1" applyBorder="1" applyAlignment="1" applyProtection="1">
      <alignment horizontal="center" vertical="center" wrapText="1"/>
    </xf>
    <xf numFmtId="167" fontId="14" fillId="6" borderId="10" xfId="4" applyNumberFormat="1" applyFont="1" applyFill="1" applyBorder="1" applyAlignment="1" applyProtection="1">
      <alignment horizontal="center" vertical="center" wrapText="1"/>
      <protection locked="0"/>
    </xf>
    <xf numFmtId="9" fontId="14" fillId="0" borderId="10" xfId="3" applyFont="1" applyFill="1" applyBorder="1" applyAlignment="1" applyProtection="1">
      <alignment horizontal="center" vertical="center" wrapText="1"/>
    </xf>
    <xf numFmtId="0" fontId="17" fillId="6" borderId="10" xfId="4" applyNumberFormat="1" applyFont="1" applyFill="1" applyBorder="1" applyAlignment="1" applyProtection="1">
      <alignment horizontal="center" vertical="center" wrapText="1"/>
      <protection locked="0"/>
    </xf>
    <xf numFmtId="0" fontId="14" fillId="3" borderId="10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2" applyFont="1" applyBorder="1" applyAlignment="1" applyProtection="1">
      <alignment horizontal="left" vertical="center" wrapText="1"/>
    </xf>
    <xf numFmtId="0" fontId="14" fillId="3" borderId="10" xfId="2" applyFont="1" applyFill="1" applyBorder="1" applyAlignment="1" applyProtection="1">
      <alignment horizontal="center" vertical="center" wrapText="1"/>
    </xf>
    <xf numFmtId="167" fontId="17" fillId="3" borderId="10" xfId="4" applyNumberFormat="1" applyFont="1" applyFill="1" applyBorder="1" applyAlignment="1" applyProtection="1">
      <alignment horizontal="center" vertical="center" wrapText="1"/>
      <protection locked="0"/>
    </xf>
    <xf numFmtId="0" fontId="14" fillId="6" borderId="10" xfId="4" applyNumberFormat="1" applyFont="1" applyFill="1" applyBorder="1" applyAlignment="1" applyProtection="1">
      <alignment horizontal="center" vertical="center" wrapText="1"/>
      <protection locked="0"/>
    </xf>
    <xf numFmtId="0" fontId="15" fillId="3" borderId="11" xfId="2" applyFont="1" applyFill="1" applyBorder="1" applyAlignment="1" applyProtection="1">
      <alignment horizontal="center" vertical="center" wrapText="1"/>
    </xf>
    <xf numFmtId="0" fontId="15" fillId="0" borderId="11" xfId="2" applyFont="1" applyBorder="1" applyAlignment="1" applyProtection="1">
      <alignment horizontal="left" vertical="center" wrapText="1"/>
    </xf>
    <xf numFmtId="0" fontId="15" fillId="0" borderId="11" xfId="2" applyFont="1" applyBorder="1" applyAlignment="1" applyProtection="1">
      <alignment horizontal="center" vertical="center" wrapText="1"/>
    </xf>
    <xf numFmtId="0" fontId="15" fillId="3" borderId="10" xfId="2" applyFont="1" applyFill="1" applyBorder="1" applyAlignment="1" applyProtection="1">
      <alignment horizontal="left" vertical="center" wrapText="1"/>
    </xf>
    <xf numFmtId="9" fontId="14" fillId="6" borderId="10" xfId="3" applyFont="1" applyFill="1" applyBorder="1" applyAlignment="1" applyProtection="1">
      <alignment horizontal="center" vertical="center" wrapText="1"/>
    </xf>
    <xf numFmtId="0" fontId="14" fillId="0" borderId="10" xfId="2" applyFont="1" applyBorder="1" applyAlignment="1" applyProtection="1">
      <alignment horizontal="center" vertical="center" wrapText="1"/>
    </xf>
    <xf numFmtId="0" fontId="17" fillId="3" borderId="10" xfId="4" applyNumberFormat="1" applyFont="1" applyFill="1" applyBorder="1" applyAlignment="1" applyProtection="1">
      <alignment horizontal="center" vertical="center" wrapText="1"/>
      <protection locked="0"/>
    </xf>
    <xf numFmtId="167" fontId="14" fillId="3" borderId="10" xfId="4" applyNumberFormat="1" applyFont="1" applyFill="1" applyBorder="1" applyAlignment="1" applyProtection="1">
      <alignment horizontal="center" vertical="center" wrapText="1"/>
    </xf>
    <xf numFmtId="9" fontId="16" fillId="0" borderId="15" xfId="3" applyFont="1" applyBorder="1" applyProtection="1"/>
    <xf numFmtId="3" fontId="3" fillId="0" borderId="13" xfId="2" applyNumberFormat="1" applyFont="1" applyBorder="1" applyAlignment="1" applyProtection="1"/>
    <xf numFmtId="10" fontId="16" fillId="0" borderId="14" xfId="3" applyNumberFormat="1" applyFont="1" applyBorder="1" applyAlignment="1" applyProtection="1">
      <alignment horizontal="center"/>
    </xf>
    <xf numFmtId="3" fontId="1" fillId="3" borderId="13" xfId="2" applyNumberFormat="1" applyFont="1" applyFill="1" applyBorder="1" applyAlignment="1" applyProtection="1"/>
    <xf numFmtId="0" fontId="1" fillId="3" borderId="0" xfId="2" applyFill="1" applyProtection="1"/>
    <xf numFmtId="0" fontId="20" fillId="0" borderId="10" xfId="2" applyFont="1" applyBorder="1" applyAlignment="1" applyProtection="1">
      <alignment horizontal="left" vertical="top"/>
    </xf>
    <xf numFmtId="0" fontId="20" fillId="3" borderId="0" xfId="2" applyFont="1" applyFill="1" applyBorder="1" applyAlignment="1" applyProtection="1">
      <alignment vertical="top"/>
    </xf>
    <xf numFmtId="0" fontId="20" fillId="3" borderId="16" xfId="2" applyFont="1" applyFill="1" applyBorder="1" applyAlignment="1" applyProtection="1">
      <alignment vertical="top"/>
    </xf>
    <xf numFmtId="3" fontId="1" fillId="3" borderId="0" xfId="2" applyNumberFormat="1" applyFill="1" applyProtection="1"/>
    <xf numFmtId="0" fontId="20" fillId="3" borderId="17" xfId="2" applyFont="1" applyFill="1" applyBorder="1" applyAlignment="1" applyProtection="1">
      <alignment vertical="top"/>
    </xf>
    <xf numFmtId="0" fontId="1" fillId="0" borderId="0" xfId="2" applyFont="1" applyProtection="1"/>
    <xf numFmtId="0" fontId="1" fillId="0" borderId="0" xfId="2" applyAlignment="1" applyProtection="1">
      <alignment horizontal="center" vertical="center" wrapText="1"/>
    </xf>
    <xf numFmtId="0" fontId="20" fillId="0" borderId="0" xfId="2" applyFont="1" applyBorder="1" applyAlignment="1" applyProtection="1">
      <alignment horizontal="left" vertical="top"/>
    </xf>
    <xf numFmtId="15" fontId="20" fillId="0" borderId="0" xfId="2" applyNumberFormat="1" applyFont="1" applyBorder="1" applyAlignment="1" applyProtection="1">
      <alignment horizontal="center" vertical="top"/>
    </xf>
    <xf numFmtId="0" fontId="20" fillId="0" borderId="0" xfId="2" applyFont="1" applyBorder="1" applyAlignment="1" applyProtection="1">
      <alignment horizontal="center" vertical="top"/>
    </xf>
    <xf numFmtId="0" fontId="21" fillId="0" borderId="0" xfId="2" applyFont="1" applyBorder="1" applyAlignment="1" applyProtection="1">
      <alignment horizontal="center" vertical="top"/>
    </xf>
    <xf numFmtId="0" fontId="22" fillId="3" borderId="10" xfId="2" applyFont="1" applyFill="1" applyBorder="1" applyAlignment="1" applyProtection="1">
      <alignment horizontal="center" vertical="center" wrapText="1"/>
    </xf>
    <xf numFmtId="167" fontId="17" fillId="3" borderId="10" xfId="4" applyNumberFormat="1" applyFont="1" applyFill="1" applyBorder="1" applyAlignment="1" applyProtection="1">
      <alignment horizontal="center" vertical="center" wrapText="1"/>
    </xf>
    <xf numFmtId="167" fontId="23" fillId="7" borderId="10" xfId="4" applyNumberFormat="1" applyFont="1" applyFill="1" applyBorder="1" applyAlignment="1" applyProtection="1">
      <alignment horizontal="center" vertical="center" wrapText="1"/>
    </xf>
    <xf numFmtId="167" fontId="23" fillId="3" borderId="10" xfId="4" applyNumberFormat="1" applyFont="1" applyFill="1" applyBorder="1" applyAlignment="1" applyProtection="1">
      <alignment horizontal="center" vertical="center" wrapText="1"/>
    </xf>
    <xf numFmtId="167" fontId="23" fillId="3" borderId="10" xfId="4" applyNumberFormat="1" applyFont="1" applyFill="1" applyBorder="1" applyAlignment="1" applyProtection="1">
      <alignment horizontal="left" vertical="center" wrapText="1"/>
      <protection locked="0"/>
    </xf>
    <xf numFmtId="167" fontId="24" fillId="3" borderId="10" xfId="4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2" applyFill="1" applyBorder="1" applyAlignment="1" applyProtection="1">
      <alignment horizontal="center" vertical="center" wrapText="1"/>
    </xf>
    <xf numFmtId="0" fontId="15" fillId="3" borderId="18" xfId="2" applyFont="1" applyFill="1" applyBorder="1" applyAlignment="1" applyProtection="1">
      <alignment horizontal="center" vertical="center" wrapText="1"/>
    </xf>
    <xf numFmtId="0" fontId="15" fillId="0" borderId="18" xfId="2" applyFont="1" applyBorder="1" applyAlignment="1" applyProtection="1">
      <alignment horizontal="left" vertical="center" wrapText="1"/>
    </xf>
    <xf numFmtId="0" fontId="15" fillId="0" borderId="18" xfId="2" applyFont="1" applyBorder="1" applyAlignment="1" applyProtection="1">
      <alignment horizontal="center" vertical="center" wrapText="1"/>
    </xf>
    <xf numFmtId="9" fontId="14" fillId="6" borderId="19" xfId="3" applyFont="1" applyFill="1" applyBorder="1" applyAlignment="1" applyProtection="1">
      <alignment horizontal="center" vertical="center" textRotation="90" wrapText="1"/>
    </xf>
    <xf numFmtId="167" fontId="23" fillId="3" borderId="18" xfId="4" applyNumberFormat="1" applyFont="1" applyFill="1" applyBorder="1" applyAlignment="1" applyProtection="1">
      <alignment horizontal="center" vertical="center" wrapText="1"/>
    </xf>
    <xf numFmtId="167" fontId="14" fillId="6" borderId="18" xfId="4" applyNumberFormat="1" applyFont="1" applyFill="1" applyBorder="1" applyAlignment="1" applyProtection="1">
      <alignment horizontal="center" vertical="center" wrapText="1"/>
      <protection locked="0"/>
    </xf>
    <xf numFmtId="167" fontId="14" fillId="7" borderId="18" xfId="4" applyNumberFormat="1" applyFont="1" applyFill="1" applyBorder="1" applyAlignment="1" applyProtection="1">
      <alignment horizontal="center" vertical="center" wrapText="1"/>
    </xf>
    <xf numFmtId="167" fontId="23" fillId="7" borderId="18" xfId="4" applyNumberFormat="1" applyFont="1" applyFill="1" applyBorder="1" applyAlignment="1" applyProtection="1">
      <alignment horizontal="center" vertical="center" wrapText="1"/>
    </xf>
    <xf numFmtId="9" fontId="14" fillId="0" borderId="18" xfId="3" applyFont="1" applyFill="1" applyBorder="1" applyAlignment="1" applyProtection="1">
      <alignment horizontal="center" vertical="center" wrapText="1"/>
    </xf>
    <xf numFmtId="0" fontId="1" fillId="3" borderId="20" xfId="2" applyFill="1" applyBorder="1" applyAlignment="1" applyProtection="1">
      <alignment horizontal="center" vertical="center" wrapText="1"/>
    </xf>
    <xf numFmtId="0" fontId="15" fillId="3" borderId="21" xfId="2" applyFont="1" applyFill="1" applyBorder="1" applyAlignment="1" applyProtection="1">
      <alignment horizontal="center" vertical="center" wrapText="1"/>
    </xf>
    <xf numFmtId="0" fontId="15" fillId="0" borderId="21" xfId="2" applyFont="1" applyBorder="1" applyAlignment="1" applyProtection="1">
      <alignment horizontal="left" vertical="center" wrapText="1"/>
    </xf>
    <xf numFmtId="0" fontId="15" fillId="0" borderId="21" xfId="2" applyFont="1" applyBorder="1" applyAlignment="1" applyProtection="1">
      <alignment horizontal="center" vertical="center" wrapText="1"/>
    </xf>
    <xf numFmtId="0" fontId="15" fillId="0" borderId="21" xfId="2" applyFont="1" applyBorder="1" applyAlignment="1" applyProtection="1">
      <alignment horizontal="center" vertical="center" textRotation="90" wrapText="1"/>
    </xf>
    <xf numFmtId="1" fontId="15" fillId="0" borderId="21" xfId="2" applyNumberFormat="1" applyFont="1" applyBorder="1" applyAlignment="1" applyProtection="1">
      <alignment horizontal="center" vertical="center" textRotation="90" wrapText="1"/>
    </xf>
    <xf numFmtId="9" fontId="14" fillId="6" borderId="22" xfId="3" applyFont="1" applyFill="1" applyBorder="1" applyAlignment="1" applyProtection="1">
      <alignment horizontal="center" vertical="center" textRotation="90" wrapText="1"/>
    </xf>
    <xf numFmtId="166" fontId="17" fillId="7" borderId="21" xfId="1" applyNumberFormat="1" applyFont="1" applyFill="1" applyBorder="1" applyAlignment="1" applyProtection="1">
      <alignment horizontal="center" vertical="center" wrapText="1"/>
    </xf>
    <xf numFmtId="166" fontId="17" fillId="6" borderId="21" xfId="1" applyNumberFormat="1" applyFont="1" applyFill="1" applyBorder="1" applyAlignment="1" applyProtection="1">
      <alignment horizontal="center" vertical="center" wrapText="1"/>
      <protection locked="0"/>
    </xf>
    <xf numFmtId="167" fontId="17" fillId="3" borderId="21" xfId="4" applyNumberFormat="1" applyFont="1" applyFill="1" applyBorder="1" applyAlignment="1" applyProtection="1">
      <alignment horizontal="center" vertical="center" wrapText="1"/>
    </xf>
    <xf numFmtId="167" fontId="17" fillId="6" borderId="21" xfId="4" applyNumberFormat="1" applyFont="1" applyFill="1" applyBorder="1" applyAlignment="1" applyProtection="1">
      <alignment horizontal="center" vertical="center" wrapText="1"/>
      <protection locked="0"/>
    </xf>
    <xf numFmtId="167" fontId="17" fillId="7" borderId="21" xfId="4" applyNumberFormat="1" applyFont="1" applyFill="1" applyBorder="1" applyAlignment="1" applyProtection="1">
      <alignment horizontal="center" vertical="center" wrapText="1"/>
    </xf>
    <xf numFmtId="167" fontId="14" fillId="7" borderId="21" xfId="4" applyNumberFormat="1" applyFont="1" applyFill="1" applyBorder="1" applyAlignment="1" applyProtection="1">
      <alignment horizontal="center" vertical="center" wrapText="1"/>
    </xf>
    <xf numFmtId="167" fontId="14" fillId="6" borderId="21" xfId="4" applyNumberFormat="1" applyFont="1" applyFill="1" applyBorder="1" applyAlignment="1" applyProtection="1">
      <alignment horizontal="center" vertical="center" wrapText="1"/>
      <protection locked="0"/>
    </xf>
    <xf numFmtId="9" fontId="14" fillId="0" borderId="21" xfId="3" applyFont="1" applyFill="1" applyBorder="1" applyAlignment="1" applyProtection="1">
      <alignment horizontal="center" vertical="center" wrapText="1"/>
    </xf>
    <xf numFmtId="167" fontId="14" fillId="3" borderId="23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4" xfId="2" applyFill="1" applyBorder="1" applyAlignment="1" applyProtection="1">
      <alignment horizontal="center" vertical="center" wrapText="1"/>
    </xf>
    <xf numFmtId="0" fontId="14" fillId="3" borderId="25" xfId="4" applyNumberFormat="1" applyFont="1" applyFill="1" applyBorder="1" applyAlignment="1" applyProtection="1">
      <alignment horizontal="left" vertical="center" wrapText="1"/>
      <protection locked="0"/>
    </xf>
    <xf numFmtId="167" fontId="24" fillId="3" borderId="25" xfId="4" applyNumberFormat="1" applyFont="1" applyFill="1" applyBorder="1" applyAlignment="1" applyProtection="1">
      <alignment horizontal="left" vertical="center" wrapText="1"/>
      <protection locked="0"/>
    </xf>
    <xf numFmtId="167" fontId="17" fillId="3" borderId="25" xfId="4" applyNumberFormat="1" applyFont="1" applyFill="1" applyBorder="1" applyAlignment="1" applyProtection="1">
      <alignment horizontal="center" vertical="center" wrapText="1"/>
      <protection locked="0"/>
    </xf>
    <xf numFmtId="167" fontId="14" fillId="3" borderId="25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6" xfId="2" applyFill="1" applyBorder="1" applyAlignment="1" applyProtection="1">
      <alignment horizontal="center" vertical="center" wrapText="1"/>
    </xf>
    <xf numFmtId="0" fontId="1" fillId="3" borderId="27" xfId="2" applyFill="1" applyBorder="1" applyAlignment="1" applyProtection="1">
      <alignment horizontal="center" vertical="center" wrapText="1"/>
    </xf>
    <xf numFmtId="0" fontId="15" fillId="3" borderId="28" xfId="2" applyFont="1" applyFill="1" applyBorder="1" applyAlignment="1" applyProtection="1">
      <alignment horizontal="center" vertical="center" wrapText="1"/>
    </xf>
    <xf numFmtId="0" fontId="15" fillId="0" borderId="28" xfId="2" applyFont="1" applyBorder="1" applyAlignment="1" applyProtection="1">
      <alignment horizontal="left" vertical="center" wrapText="1"/>
    </xf>
    <xf numFmtId="0" fontId="15" fillId="0" borderId="28" xfId="2" applyFont="1" applyBorder="1" applyAlignment="1" applyProtection="1">
      <alignment horizontal="center" vertical="center" wrapText="1"/>
    </xf>
    <xf numFmtId="9" fontId="14" fillId="6" borderId="28" xfId="3" applyFont="1" applyFill="1" applyBorder="1" applyAlignment="1" applyProtection="1">
      <alignment horizontal="center" vertical="center" textRotation="90" wrapText="1"/>
    </xf>
    <xf numFmtId="167" fontId="14" fillId="7" borderId="28" xfId="4" applyNumberFormat="1" applyFont="1" applyFill="1" applyBorder="1" applyAlignment="1" applyProtection="1">
      <alignment horizontal="center" vertical="center" wrapText="1"/>
    </xf>
    <xf numFmtId="167" fontId="14" fillId="6" borderId="28" xfId="4" applyNumberFormat="1" applyFont="1" applyFill="1" applyBorder="1" applyAlignment="1" applyProtection="1">
      <alignment horizontal="center" vertical="center" wrapText="1"/>
      <protection locked="0"/>
    </xf>
    <xf numFmtId="167" fontId="23" fillId="3" borderId="28" xfId="4" applyNumberFormat="1" applyFont="1" applyFill="1" applyBorder="1" applyAlignment="1" applyProtection="1">
      <alignment horizontal="center" vertical="center" wrapText="1"/>
    </xf>
    <xf numFmtId="167" fontId="23" fillId="7" borderId="28" xfId="4" applyNumberFormat="1" applyFont="1" applyFill="1" applyBorder="1" applyAlignment="1" applyProtection="1">
      <alignment horizontal="center" vertical="center" wrapText="1"/>
    </xf>
    <xf numFmtId="9" fontId="14" fillId="0" borderId="28" xfId="3" applyFont="1" applyFill="1" applyBorder="1" applyAlignment="1" applyProtection="1">
      <alignment horizontal="center" vertical="center" wrapText="1"/>
    </xf>
    <xf numFmtId="3" fontId="14" fillId="5" borderId="28" xfId="2" applyNumberFormat="1" applyFont="1" applyFill="1" applyBorder="1" applyAlignment="1" applyProtection="1">
      <alignment horizontal="center" vertical="center" wrapText="1"/>
    </xf>
    <xf numFmtId="3" fontId="14" fillId="6" borderId="28" xfId="2" applyNumberFormat="1" applyFont="1" applyFill="1" applyBorder="1" applyAlignment="1" applyProtection="1">
      <alignment horizontal="center" vertical="center" wrapText="1"/>
    </xf>
    <xf numFmtId="167" fontId="24" fillId="3" borderId="29" xfId="4" applyNumberFormat="1" applyFont="1" applyFill="1" applyBorder="1" applyAlignment="1" applyProtection="1">
      <alignment horizontal="left" vertical="center" wrapText="1"/>
      <protection locked="0"/>
    </xf>
    <xf numFmtId="0" fontId="24" fillId="3" borderId="25" xfId="4" applyNumberFormat="1" applyFont="1" applyFill="1" applyBorder="1" applyAlignment="1" applyProtection="1">
      <alignment horizontal="left" vertical="center" wrapText="1"/>
      <protection locked="0"/>
    </xf>
    <xf numFmtId="167" fontId="1" fillId="0" borderId="0" xfId="2" applyNumberFormat="1" applyProtection="1"/>
    <xf numFmtId="167" fontId="24" fillId="3" borderId="18" xfId="4" applyNumberFormat="1" applyFont="1" applyFill="1" applyBorder="1" applyAlignment="1" applyProtection="1">
      <alignment horizontal="left" vertical="center" wrapText="1"/>
      <protection locked="0"/>
    </xf>
    <xf numFmtId="0" fontId="24" fillId="3" borderId="18" xfId="4" applyNumberFormat="1" applyFont="1" applyFill="1" applyBorder="1" applyAlignment="1" applyProtection="1">
      <alignment horizontal="left" vertical="center" wrapText="1"/>
      <protection locked="0"/>
    </xf>
    <xf numFmtId="167" fontId="24" fillId="3" borderId="10" xfId="4" applyNumberFormat="1" applyFont="1" applyFill="1" applyBorder="1" applyAlignment="1" applyProtection="1">
      <alignment horizontal="center" vertical="center" wrapText="1"/>
    </xf>
    <xf numFmtId="168" fontId="15" fillId="3" borderId="10" xfId="2" applyNumberFormat="1" applyFont="1" applyFill="1" applyBorder="1" applyAlignment="1" applyProtection="1">
      <alignment horizontal="center" vertical="center" wrapText="1"/>
    </xf>
    <xf numFmtId="0" fontId="25" fillId="8" borderId="10" xfId="2" applyFont="1" applyFill="1" applyBorder="1" applyAlignment="1" applyProtection="1">
      <alignment horizontal="justify" vertical="center" wrapText="1"/>
    </xf>
    <xf numFmtId="0" fontId="14" fillId="8" borderId="21" xfId="2" applyFont="1" applyFill="1" applyBorder="1" applyAlignment="1" applyProtection="1">
      <alignment horizontal="justify" vertical="center" wrapText="1"/>
    </xf>
    <xf numFmtId="0" fontId="14" fillId="8" borderId="10" xfId="2" applyFont="1" applyFill="1" applyBorder="1" applyAlignment="1" applyProtection="1">
      <alignment horizontal="justify" vertical="center" wrapText="1"/>
    </xf>
    <xf numFmtId="0" fontId="14" fillId="8" borderId="10" xfId="2" applyFont="1" applyFill="1" applyBorder="1" applyAlignment="1" applyProtection="1">
      <alignment horizontal="left" vertical="center" wrapText="1"/>
    </xf>
    <xf numFmtId="0" fontId="14" fillId="8" borderId="28" xfId="2" applyFont="1" applyFill="1" applyBorder="1" applyAlignment="1" applyProtection="1">
      <alignment horizontal="justify" vertical="center" wrapText="1"/>
    </xf>
    <xf numFmtId="0" fontId="14" fillId="8" borderId="18" xfId="2" applyFont="1" applyFill="1" applyBorder="1" applyAlignment="1" applyProtection="1">
      <alignment horizontal="justify" vertical="center" wrapText="1"/>
    </xf>
    <xf numFmtId="3" fontId="14" fillId="6" borderId="11" xfId="2" applyNumberFormat="1" applyFont="1" applyFill="1" applyBorder="1" applyAlignment="1" applyProtection="1">
      <alignment horizontal="center" vertical="center" wrapText="1"/>
    </xf>
    <xf numFmtId="9" fontId="16" fillId="0" borderId="14" xfId="3" applyFont="1" applyBorder="1" applyAlignment="1" applyProtection="1">
      <alignment horizontal="left" vertical="center" indent="1"/>
    </xf>
    <xf numFmtId="0" fontId="16" fillId="3" borderId="0" xfId="2" applyFont="1" applyFill="1" applyBorder="1" applyAlignment="1" applyProtection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5" fontId="20" fillId="0" borderId="10" xfId="2" applyNumberFormat="1" applyFont="1" applyBorder="1" applyAlignment="1" applyProtection="1">
      <alignment horizontal="center" vertical="center"/>
    </xf>
    <xf numFmtId="0" fontId="20" fillId="0" borderId="10" xfId="2" applyFont="1" applyBorder="1" applyAlignment="1" applyProtection="1">
      <alignment horizontal="center" vertical="center"/>
    </xf>
    <xf numFmtId="0" fontId="20" fillId="0" borderId="10" xfId="2" applyFont="1" applyBorder="1" applyAlignment="1" applyProtection="1">
      <alignment horizontal="center" vertical="top"/>
    </xf>
    <xf numFmtId="0" fontId="21" fillId="0" borderId="10" xfId="2" applyFont="1" applyBorder="1" applyAlignment="1" applyProtection="1">
      <alignment horizontal="center" vertical="center"/>
    </xf>
    <xf numFmtId="0" fontId="18" fillId="0" borderId="12" xfId="2" applyFont="1" applyBorder="1" applyAlignment="1" applyProtection="1">
      <alignment horizontal="center" wrapText="1"/>
    </xf>
    <xf numFmtId="0" fontId="18" fillId="0" borderId="13" xfId="2" applyFont="1" applyBorder="1" applyAlignment="1" applyProtection="1">
      <alignment horizontal="center" wrapText="1"/>
    </xf>
    <xf numFmtId="0" fontId="1" fillId="0" borderId="15" xfId="2" applyFont="1" applyBorder="1" applyAlignment="1" applyProtection="1">
      <alignment horizontal="center"/>
    </xf>
    <xf numFmtId="0" fontId="1" fillId="0" borderId="13" xfId="2" applyFont="1" applyBorder="1" applyAlignment="1" applyProtection="1">
      <alignment horizontal="center"/>
    </xf>
    <xf numFmtId="0" fontId="19" fillId="0" borderId="0" xfId="2" applyFont="1" applyBorder="1" applyAlignment="1" applyProtection="1">
      <alignment horizontal="left" wrapText="1"/>
    </xf>
    <xf numFmtId="0" fontId="1" fillId="0" borderId="10" xfId="2" applyBorder="1" applyAlignment="1" applyProtection="1">
      <alignment horizontal="center"/>
    </xf>
    <xf numFmtId="0" fontId="1" fillId="0" borderId="10" xfId="2" applyBorder="1" applyAlignment="1" applyProtection="1">
      <alignment horizontal="center" vertical="center"/>
    </xf>
    <xf numFmtId="0" fontId="16" fillId="3" borderId="0" xfId="2" applyFont="1" applyFill="1" applyBorder="1" applyAlignment="1" applyProtection="1">
      <alignment horizontal="center" vertical="top"/>
    </xf>
    <xf numFmtId="0" fontId="10" fillId="5" borderId="21" xfId="2" applyFont="1" applyFill="1" applyBorder="1" applyAlignment="1" applyProtection="1">
      <alignment horizontal="center" vertical="center" wrapText="1"/>
    </xf>
    <xf numFmtId="0" fontId="10" fillId="5" borderId="10" xfId="2" applyFont="1" applyFill="1" applyBorder="1" applyAlignment="1" applyProtection="1">
      <alignment horizontal="center" vertical="center" wrapText="1"/>
    </xf>
    <xf numFmtId="0" fontId="10" fillId="5" borderId="28" xfId="2" applyFont="1" applyFill="1" applyBorder="1" applyAlignment="1" applyProtection="1">
      <alignment horizontal="center" vertical="center" wrapText="1"/>
    </xf>
    <xf numFmtId="3" fontId="10" fillId="5" borderId="21" xfId="2" applyNumberFormat="1" applyFont="1" applyFill="1" applyBorder="1" applyAlignment="1" applyProtection="1">
      <alignment horizontal="center" vertical="center"/>
    </xf>
    <xf numFmtId="0" fontId="2" fillId="5" borderId="23" xfId="2" applyFont="1" applyFill="1" applyBorder="1" applyAlignment="1" applyProtection="1">
      <alignment horizontal="center" vertical="center" wrapText="1"/>
    </xf>
    <xf numFmtId="0" fontId="2" fillId="5" borderId="25" xfId="2" applyFont="1" applyFill="1" applyBorder="1" applyAlignment="1" applyProtection="1">
      <alignment horizontal="center" vertical="center" wrapText="1"/>
    </xf>
    <xf numFmtId="0" fontId="2" fillId="5" borderId="29" xfId="2" applyFont="1" applyFill="1" applyBorder="1" applyAlignment="1" applyProtection="1">
      <alignment horizontal="center" vertical="center" wrapText="1"/>
    </xf>
    <xf numFmtId="3" fontId="11" fillId="5" borderId="10" xfId="2" applyNumberFormat="1" applyFont="1" applyFill="1" applyBorder="1" applyAlignment="1" applyProtection="1">
      <alignment horizontal="center" vertical="center" wrapText="1"/>
    </xf>
    <xf numFmtId="3" fontId="11" fillId="5" borderId="10" xfId="2" applyNumberFormat="1" applyFont="1" applyFill="1" applyBorder="1" applyAlignment="1" applyProtection="1">
      <alignment horizontal="center" vertical="center" textRotation="90" wrapText="1"/>
    </xf>
    <xf numFmtId="3" fontId="11" fillId="5" borderId="28" xfId="2" applyNumberFormat="1" applyFont="1" applyFill="1" applyBorder="1" applyAlignment="1" applyProtection="1">
      <alignment horizontal="center" vertical="center" textRotation="90" wrapText="1"/>
    </xf>
    <xf numFmtId="0" fontId="8" fillId="4" borderId="0" xfId="2" applyFont="1" applyFill="1" applyBorder="1" applyAlignment="1" applyProtection="1">
      <alignment horizontal="center" vertical="center" wrapText="1"/>
    </xf>
    <xf numFmtId="0" fontId="10" fillId="5" borderId="20" xfId="2" applyFont="1" applyFill="1" applyBorder="1" applyAlignment="1" applyProtection="1">
      <alignment horizontal="justify" vertical="center" wrapText="1"/>
    </xf>
    <xf numFmtId="0" fontId="10" fillId="5" borderId="24" xfId="2" applyFont="1" applyFill="1" applyBorder="1" applyAlignment="1" applyProtection="1">
      <alignment horizontal="justify" vertical="center" wrapText="1"/>
    </xf>
    <xf numFmtId="0" fontId="10" fillId="5" borderId="27" xfId="2" applyFont="1" applyFill="1" applyBorder="1" applyAlignment="1" applyProtection="1">
      <alignment horizontal="justify" vertical="center" wrapText="1"/>
    </xf>
    <xf numFmtId="165" fontId="10" fillId="5" borderId="21" xfId="2" applyNumberFormat="1" applyFont="1" applyFill="1" applyBorder="1" applyAlignment="1" applyProtection="1">
      <alignment horizontal="center" vertical="center" wrapText="1"/>
    </xf>
    <xf numFmtId="165" fontId="10" fillId="5" borderId="10" xfId="2" applyNumberFormat="1" applyFont="1" applyFill="1" applyBorder="1" applyAlignment="1" applyProtection="1">
      <alignment horizontal="center" vertical="center" wrapText="1"/>
    </xf>
    <xf numFmtId="165" fontId="10" fillId="5" borderId="28" xfId="2" applyNumberFormat="1" applyFont="1" applyFill="1" applyBorder="1" applyAlignment="1" applyProtection="1">
      <alignment horizontal="center" vertical="center" wrapText="1"/>
    </xf>
    <xf numFmtId="4" fontId="11" fillId="6" borderId="21" xfId="2" applyNumberFormat="1" applyFont="1" applyFill="1" applyBorder="1" applyAlignment="1" applyProtection="1">
      <alignment horizontal="center" vertical="center" textRotation="90" wrapText="1"/>
    </xf>
    <xf numFmtId="4" fontId="11" fillId="6" borderId="10" xfId="2" applyNumberFormat="1" applyFont="1" applyFill="1" applyBorder="1" applyAlignment="1" applyProtection="1">
      <alignment horizontal="center" vertical="center" textRotation="90" wrapText="1"/>
    </xf>
    <xf numFmtId="4" fontId="11" fillId="6" borderId="28" xfId="2" applyNumberFormat="1" applyFont="1" applyFill="1" applyBorder="1" applyAlignment="1" applyProtection="1">
      <alignment horizontal="center" vertical="center" textRotation="90" wrapText="1"/>
    </xf>
    <xf numFmtId="0" fontId="11" fillId="6" borderId="21" xfId="2" applyFont="1" applyFill="1" applyBorder="1" applyAlignment="1" applyProtection="1">
      <alignment horizontal="center" vertical="center" textRotation="90" wrapText="1"/>
    </xf>
    <xf numFmtId="0" fontId="11" fillId="6" borderId="10" xfId="2" applyFont="1" applyFill="1" applyBorder="1" applyAlignment="1" applyProtection="1">
      <alignment horizontal="center" vertical="center" textRotation="90" wrapText="1"/>
    </xf>
    <xf numFmtId="0" fontId="11" fillId="6" borderId="28" xfId="2" applyFont="1" applyFill="1" applyBorder="1" applyAlignment="1" applyProtection="1">
      <alignment horizontal="center" vertical="center" textRotation="90" wrapText="1"/>
    </xf>
    <xf numFmtId="0" fontId="12" fillId="6" borderId="21" xfId="2" applyFont="1" applyFill="1" applyBorder="1" applyAlignment="1" applyProtection="1">
      <alignment horizontal="center" vertical="center" textRotation="90" wrapText="1"/>
    </xf>
    <xf numFmtId="0" fontId="12" fillId="6" borderId="10" xfId="2" applyFont="1" applyFill="1" applyBorder="1" applyAlignment="1" applyProtection="1">
      <alignment horizontal="center" vertical="center" textRotation="90" wrapText="1"/>
    </xf>
    <xf numFmtId="0" fontId="12" fillId="6" borderId="28" xfId="2" applyFont="1" applyFill="1" applyBorder="1" applyAlignment="1" applyProtection="1">
      <alignment horizontal="center" vertical="center" textRotation="90" wrapText="1"/>
    </xf>
    <xf numFmtId="0" fontId="8" fillId="3" borderId="6" xfId="2" applyFont="1" applyFill="1" applyBorder="1" applyAlignment="1" applyProtection="1">
      <alignment horizontal="left" vertical="center" wrapText="1"/>
    </xf>
    <xf numFmtId="0" fontId="8" fillId="3" borderId="7" xfId="2" applyFont="1" applyFill="1" applyBorder="1" applyAlignment="1" applyProtection="1">
      <alignment horizontal="left" vertical="center" wrapText="1"/>
    </xf>
    <xf numFmtId="0" fontId="8" fillId="3" borderId="8" xfId="2" applyFont="1" applyFill="1" applyBorder="1" applyAlignment="1" applyProtection="1">
      <alignment horizontal="left" vertical="center" wrapText="1"/>
    </xf>
    <xf numFmtId="0" fontId="8" fillId="0" borderId="9" xfId="2" applyFont="1" applyFill="1" applyBorder="1" applyAlignment="1" applyProtection="1">
      <alignment horizontal="left" vertical="center" wrapText="1"/>
      <protection locked="0"/>
    </xf>
    <xf numFmtId="0" fontId="8" fillId="0" borderId="7" xfId="2" applyFont="1" applyFill="1" applyBorder="1" applyAlignment="1" applyProtection="1">
      <alignment horizontal="left" vertical="center" wrapText="1"/>
      <protection locked="0"/>
    </xf>
    <xf numFmtId="0" fontId="8" fillId="0" borderId="8" xfId="2" applyFont="1" applyFill="1" applyBorder="1" applyAlignment="1" applyProtection="1">
      <alignment horizontal="left" vertical="center" wrapText="1"/>
      <protection locked="0"/>
    </xf>
    <xf numFmtId="0" fontId="8" fillId="0" borderId="9" xfId="2" applyFont="1" applyFill="1" applyBorder="1" applyAlignment="1" applyProtection="1">
      <alignment horizontal="left" vertical="center" wrapText="1"/>
    </xf>
    <xf numFmtId="0" fontId="8" fillId="0" borderId="7" xfId="2" applyFont="1" applyFill="1" applyBorder="1" applyAlignment="1" applyProtection="1">
      <alignment horizontal="left" vertical="center" wrapText="1"/>
    </xf>
    <xf numFmtId="0" fontId="8" fillId="0" borderId="8" xfId="2" applyFont="1" applyFill="1" applyBorder="1" applyAlignment="1" applyProtection="1">
      <alignment horizontal="left" vertical="center" wrapText="1"/>
    </xf>
    <xf numFmtId="0" fontId="8" fillId="0" borderId="10" xfId="2" applyFont="1" applyFill="1" applyBorder="1" applyAlignment="1" applyProtection="1">
      <alignment horizontal="left" vertical="center" wrapText="1"/>
    </xf>
    <xf numFmtId="0" fontId="8" fillId="0" borderId="10" xfId="2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</cellXfs>
  <cellStyles count="5">
    <cellStyle name="Millares 2" xfId="4"/>
    <cellStyle name="Moneda" xfId="1" builtinId="4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740352</xdr:colOff>
      <xdr:row>1</xdr:row>
      <xdr:rowOff>133350</xdr:rowOff>
    </xdr:from>
    <xdr:to>
      <xdr:col>2</xdr:col>
      <xdr:colOff>944822</xdr:colOff>
      <xdr:row>4</xdr:row>
      <xdr:rowOff>224271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877" y="342900"/>
          <a:ext cx="1871345" cy="6909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%20Y%20PROY/ESPS/CONTRATACION/2019/CTO%2035-2019%20OBRA%20MEUSA/17%20%20Acta%20de%20mayores%20y%20menores%20cantidades%20e%20items%20no%20previst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</sheetNames>
    <sheetDataSet>
      <sheetData sheetId="0">
        <row r="78">
          <cell r="N78">
            <v>223515812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X47"/>
  <sheetViews>
    <sheetView tabSelected="1" view="pageBreakPreview" topLeftCell="E4" zoomScale="125" zoomScaleNormal="125" zoomScaleSheetLayoutView="125" zoomScalePageLayoutView="80" workbookViewId="0">
      <selection activeCell="H30" sqref="H30"/>
    </sheetView>
  </sheetViews>
  <sheetFormatPr baseColWidth="10" defaultColWidth="11.42578125" defaultRowHeight="15" x14ac:dyDescent="0.25"/>
  <cols>
    <col min="1" max="1" width="5.85546875" style="35" customWidth="1"/>
    <col min="2" max="2" width="25" style="35" customWidth="1"/>
    <col min="3" max="4" width="27.28515625" style="1" customWidth="1"/>
    <col min="5" max="5" width="6" style="42" customWidth="1"/>
    <col min="6" max="8" width="6" style="1" customWidth="1"/>
    <col min="9" max="9" width="7.5703125" style="1" customWidth="1"/>
    <col min="10" max="10" width="42.5703125" style="1" customWidth="1"/>
    <col min="11" max="12" width="10.85546875" style="1" customWidth="1"/>
    <col min="13" max="13" width="12.28515625" style="1" customWidth="1"/>
    <col min="14" max="14" width="11.42578125" style="1" customWidth="1"/>
    <col min="15" max="16" width="10.85546875" style="1" customWidth="1"/>
    <col min="17" max="17" width="13.5703125" style="1" customWidth="1"/>
    <col min="18" max="18" width="12.7109375" style="1" customWidth="1"/>
    <col min="19" max="19" width="16.28515625" style="1" bestFit="1" customWidth="1"/>
    <col min="20" max="20" width="13.5703125" style="1" customWidth="1"/>
    <col min="21" max="21" width="12.140625" style="1" customWidth="1"/>
    <col min="22" max="22" width="54" style="35" customWidth="1"/>
    <col min="23" max="23" width="24.7109375" style="1" customWidth="1"/>
    <col min="24" max="24" width="27.5703125" style="1" customWidth="1"/>
    <col min="25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ht="16.5" thickTop="1" thickBot="1" x14ac:dyDescent="0.3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customFormat="1" ht="20.25" customHeight="1" thickTop="1" x14ac:dyDescent="0.2">
      <c r="A2" s="164"/>
      <c r="B2" s="164"/>
      <c r="C2" s="164"/>
      <c r="D2" s="166" t="s">
        <v>0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customFormat="1" ht="9.75" customHeight="1" thickBot="1" x14ac:dyDescent="0.25">
      <c r="A3" s="164"/>
      <c r="B3" s="164"/>
      <c r="C3" s="16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2" customFormat="1" ht="17.25" customHeight="1" thickTop="1" thickBot="1" x14ac:dyDescent="0.25">
      <c r="A4" s="164"/>
      <c r="B4" s="164"/>
      <c r="C4" s="164"/>
      <c r="D4" s="167" t="s">
        <v>1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3" t="s">
        <v>2</v>
      </c>
      <c r="P4" s="163"/>
      <c r="Q4" s="163"/>
      <c r="R4" s="163"/>
      <c r="S4" s="163"/>
      <c r="T4" s="163"/>
      <c r="U4" s="163"/>
      <c r="V4" s="163"/>
    </row>
    <row r="5" spans="1:22" customFormat="1" ht="19.5" customHeight="1" thickTop="1" thickBot="1" x14ac:dyDescent="0.25">
      <c r="A5" s="165"/>
      <c r="B5" s="165"/>
      <c r="C5" s="165"/>
      <c r="D5" s="163" t="s">
        <v>3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 t="s">
        <v>4</v>
      </c>
      <c r="P5" s="163"/>
      <c r="Q5" s="163"/>
      <c r="R5" s="163"/>
      <c r="S5" s="163"/>
      <c r="T5" s="163"/>
      <c r="U5" s="163"/>
      <c r="V5" s="163"/>
    </row>
    <row r="6" spans="1:22" customFormat="1" ht="19.5" customHeight="1" thickTop="1" x14ac:dyDescent="0.2">
      <c r="A6" s="113"/>
      <c r="B6" s="113"/>
      <c r="C6" s="1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</row>
    <row r="7" spans="1:22" s="5" customFormat="1" ht="24" customHeight="1" x14ac:dyDescent="0.2">
      <c r="A7" s="152" t="s">
        <v>5</v>
      </c>
      <c r="B7" s="153"/>
      <c r="C7" s="153"/>
      <c r="D7" s="153"/>
      <c r="E7" s="153"/>
      <c r="F7" s="154"/>
      <c r="G7" s="155" t="s">
        <v>6</v>
      </c>
      <c r="H7" s="156"/>
      <c r="I7" s="156"/>
      <c r="J7" s="156"/>
      <c r="K7" s="156"/>
      <c r="L7" s="157"/>
      <c r="M7" s="155" t="s">
        <v>85</v>
      </c>
      <c r="N7" s="156"/>
      <c r="O7" s="156"/>
      <c r="P7" s="157"/>
      <c r="Q7" s="158" t="s">
        <v>7</v>
      </c>
      <c r="R7" s="159"/>
      <c r="S7" s="159"/>
      <c r="T7" s="159"/>
      <c r="U7" s="159"/>
      <c r="V7" s="160"/>
    </row>
    <row r="8" spans="1:22" s="5" customFormat="1" ht="67.5" customHeight="1" x14ac:dyDescent="0.2">
      <c r="A8" s="161" t="s">
        <v>8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 t="s">
        <v>9</v>
      </c>
      <c r="N8" s="162"/>
      <c r="O8" s="162"/>
      <c r="P8" s="162"/>
      <c r="Q8" s="162"/>
      <c r="R8" s="162"/>
      <c r="S8" s="162"/>
      <c r="T8" s="162"/>
      <c r="U8" s="162"/>
      <c r="V8" s="162"/>
    </row>
    <row r="9" spans="1:22" s="5" customFormat="1" ht="6" customHeight="1" thickBot="1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"/>
    </row>
    <row r="10" spans="1:22" ht="15.75" customHeight="1" x14ac:dyDescent="0.25">
      <c r="A10" s="137" t="s">
        <v>10</v>
      </c>
      <c r="B10" s="140" t="s">
        <v>11</v>
      </c>
      <c r="C10" s="140" t="s">
        <v>12</v>
      </c>
      <c r="D10" s="126" t="s">
        <v>13</v>
      </c>
      <c r="E10" s="143" t="s">
        <v>14</v>
      </c>
      <c r="F10" s="143" t="s">
        <v>15</v>
      </c>
      <c r="G10" s="146" t="s">
        <v>16</v>
      </c>
      <c r="H10" s="146" t="s">
        <v>17</v>
      </c>
      <c r="I10" s="149" t="s">
        <v>18</v>
      </c>
      <c r="J10" s="126" t="s">
        <v>19</v>
      </c>
      <c r="K10" s="129" t="s">
        <v>20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 t="s">
        <v>21</v>
      </c>
    </row>
    <row r="11" spans="1:22" ht="27" customHeight="1" x14ac:dyDescent="0.25">
      <c r="A11" s="138"/>
      <c r="B11" s="141"/>
      <c r="C11" s="141"/>
      <c r="D11" s="127"/>
      <c r="E11" s="144"/>
      <c r="F11" s="144"/>
      <c r="G11" s="147"/>
      <c r="H11" s="147"/>
      <c r="I11" s="150"/>
      <c r="J11" s="127"/>
      <c r="K11" s="133" t="s">
        <v>22</v>
      </c>
      <c r="L11" s="133"/>
      <c r="M11" s="133" t="s">
        <v>23</v>
      </c>
      <c r="N11" s="133"/>
      <c r="O11" s="133" t="s">
        <v>24</v>
      </c>
      <c r="P11" s="133"/>
      <c r="Q11" s="133" t="s">
        <v>25</v>
      </c>
      <c r="R11" s="133"/>
      <c r="S11" s="133" t="s">
        <v>26</v>
      </c>
      <c r="T11" s="133"/>
      <c r="U11" s="134" t="s">
        <v>27</v>
      </c>
      <c r="V11" s="131"/>
    </row>
    <row r="12" spans="1:22" ht="27" customHeight="1" thickBot="1" x14ac:dyDescent="0.3">
      <c r="A12" s="139"/>
      <c r="B12" s="142"/>
      <c r="C12" s="142"/>
      <c r="D12" s="128"/>
      <c r="E12" s="145"/>
      <c r="F12" s="145"/>
      <c r="G12" s="148"/>
      <c r="H12" s="148"/>
      <c r="I12" s="151"/>
      <c r="J12" s="128"/>
      <c r="K12" s="95" t="s">
        <v>28</v>
      </c>
      <c r="L12" s="96" t="s">
        <v>29</v>
      </c>
      <c r="M12" s="95" t="s">
        <v>28</v>
      </c>
      <c r="N12" s="96" t="s">
        <v>29</v>
      </c>
      <c r="O12" s="95" t="s">
        <v>28</v>
      </c>
      <c r="P12" s="96" t="s">
        <v>29</v>
      </c>
      <c r="Q12" s="95" t="s">
        <v>28</v>
      </c>
      <c r="R12" s="96" t="s">
        <v>29</v>
      </c>
      <c r="S12" s="95" t="s">
        <v>28</v>
      </c>
      <c r="T12" s="110" t="s">
        <v>29</v>
      </c>
      <c r="U12" s="135"/>
      <c r="V12" s="132"/>
    </row>
    <row r="13" spans="1:22" ht="120" customHeight="1" x14ac:dyDescent="0.25">
      <c r="A13" s="63">
        <v>1</v>
      </c>
      <c r="B13" s="64" t="s">
        <v>30</v>
      </c>
      <c r="C13" s="65" t="s">
        <v>31</v>
      </c>
      <c r="D13" s="66" t="s">
        <v>32</v>
      </c>
      <c r="E13" s="67">
        <v>469117</v>
      </c>
      <c r="F13" s="67">
        <v>2650000</v>
      </c>
      <c r="G13" s="68">
        <v>2650000</v>
      </c>
      <c r="H13" s="67">
        <v>841197</v>
      </c>
      <c r="I13" s="69">
        <f>+H13/G13</f>
        <v>0.31743283018867924</v>
      </c>
      <c r="J13" s="105"/>
      <c r="K13" s="70"/>
      <c r="L13" s="71"/>
      <c r="M13" s="72"/>
      <c r="N13" s="73"/>
      <c r="O13" s="74"/>
      <c r="P13" s="73"/>
      <c r="Q13" s="75">
        <f>4281321574*1</f>
        <v>4281321574</v>
      </c>
      <c r="R13" s="76">
        <v>952785769</v>
      </c>
      <c r="S13" s="75">
        <f>+Q13+O13+M13+K13</f>
        <v>4281321574</v>
      </c>
      <c r="T13" s="15">
        <f>+R13+P13+N13+L13</f>
        <v>952785769</v>
      </c>
      <c r="U13" s="77">
        <f t="shared" ref="U13:U32" si="0">+T13/S13</f>
        <v>0.22254478028143559</v>
      </c>
      <c r="V13" s="78" t="s">
        <v>33</v>
      </c>
    </row>
    <row r="14" spans="1:22" ht="122.25" customHeight="1" x14ac:dyDescent="0.25">
      <c r="A14" s="79">
        <v>2</v>
      </c>
      <c r="B14" s="8" t="s">
        <v>30</v>
      </c>
      <c r="C14" s="9" t="s">
        <v>34</v>
      </c>
      <c r="D14" s="10" t="s">
        <v>35</v>
      </c>
      <c r="E14" s="10">
        <v>1</v>
      </c>
      <c r="F14" s="10">
        <v>1</v>
      </c>
      <c r="G14" s="10">
        <v>1</v>
      </c>
      <c r="H14" s="103">
        <v>0.70250000000000001</v>
      </c>
      <c r="I14" s="11">
        <f t="shared" ref="I14:I32" si="1">+H14/G14</f>
        <v>0.70250000000000001</v>
      </c>
      <c r="J14" s="106" t="s">
        <v>102</v>
      </c>
      <c r="K14" s="14"/>
      <c r="L14" s="17"/>
      <c r="M14" s="30">
        <v>351351624.25</v>
      </c>
      <c r="N14" s="15">
        <v>0</v>
      </c>
      <c r="O14" s="12"/>
      <c r="P14" s="13"/>
      <c r="Q14" s="49">
        <v>38117293</v>
      </c>
      <c r="R14" s="17"/>
      <c r="S14" s="49">
        <f t="shared" ref="S14:T32" si="2">+Q14+O14+M14+K14</f>
        <v>389468917.25</v>
      </c>
      <c r="T14" s="15">
        <f t="shared" si="2"/>
        <v>0</v>
      </c>
      <c r="U14" s="16">
        <f t="shared" si="0"/>
        <v>0</v>
      </c>
      <c r="V14" s="98" t="s">
        <v>96</v>
      </c>
    </row>
    <row r="15" spans="1:22" ht="132.75" customHeight="1" x14ac:dyDescent="0.25">
      <c r="A15" s="79">
        <v>3</v>
      </c>
      <c r="B15" s="8" t="s">
        <v>30</v>
      </c>
      <c r="C15" s="9" t="s">
        <v>36</v>
      </c>
      <c r="D15" s="9" t="s">
        <v>37</v>
      </c>
      <c r="E15" s="10" t="s">
        <v>38</v>
      </c>
      <c r="F15" s="10">
        <v>1000</v>
      </c>
      <c r="G15" s="8">
        <v>1000</v>
      </c>
      <c r="H15" s="8">
        <v>1249</v>
      </c>
      <c r="I15" s="11">
        <f t="shared" si="1"/>
        <v>1.2490000000000001</v>
      </c>
      <c r="J15" s="106" t="s">
        <v>100</v>
      </c>
      <c r="K15" s="14">
        <v>0</v>
      </c>
      <c r="L15" s="15">
        <v>0</v>
      </c>
      <c r="M15" s="50">
        <f>26837801+28997079</f>
        <v>55834880</v>
      </c>
      <c r="N15" s="15">
        <v>55834880</v>
      </c>
      <c r="O15" s="14">
        <v>0</v>
      </c>
      <c r="P15" s="13"/>
      <c r="Q15" s="49">
        <v>40045038.119999997</v>
      </c>
      <c r="R15" s="15">
        <v>40045038</v>
      </c>
      <c r="S15" s="49">
        <f t="shared" si="2"/>
        <v>95879918.120000005</v>
      </c>
      <c r="T15" s="15">
        <f t="shared" si="2"/>
        <v>95879918</v>
      </c>
      <c r="U15" s="16">
        <f t="shared" si="0"/>
        <v>0.99999999874843437</v>
      </c>
      <c r="V15" s="81" t="s">
        <v>95</v>
      </c>
    </row>
    <row r="16" spans="1:22" ht="132.75" customHeight="1" x14ac:dyDescent="0.25">
      <c r="A16" s="79">
        <v>4</v>
      </c>
      <c r="B16" s="8" t="s">
        <v>30</v>
      </c>
      <c r="C16" s="19" t="s">
        <v>40</v>
      </c>
      <c r="D16" s="9" t="s">
        <v>41</v>
      </c>
      <c r="E16" s="10">
        <v>0</v>
      </c>
      <c r="F16" s="10">
        <v>100</v>
      </c>
      <c r="G16" s="20">
        <v>100</v>
      </c>
      <c r="H16" s="8">
        <v>100</v>
      </c>
      <c r="I16" s="11">
        <f t="shared" si="1"/>
        <v>1</v>
      </c>
      <c r="J16" s="106"/>
      <c r="K16" s="14">
        <v>0</v>
      </c>
      <c r="L16" s="15">
        <v>0</v>
      </c>
      <c r="M16" s="48"/>
      <c r="N16" s="13"/>
      <c r="O16" s="12"/>
      <c r="P16" s="13"/>
      <c r="Q16" s="14"/>
      <c r="R16" s="15"/>
      <c r="S16" s="14">
        <f t="shared" si="2"/>
        <v>0</v>
      </c>
      <c r="T16" s="15">
        <f t="shared" si="2"/>
        <v>0</v>
      </c>
      <c r="U16" s="16" t="e">
        <f t="shared" si="0"/>
        <v>#DIV/0!</v>
      </c>
      <c r="V16" s="82"/>
    </row>
    <row r="17" spans="1:24" ht="132.75" customHeight="1" x14ac:dyDescent="0.25">
      <c r="A17" s="79">
        <v>5</v>
      </c>
      <c r="B17" s="8" t="s">
        <v>30</v>
      </c>
      <c r="C17" s="19" t="s">
        <v>42</v>
      </c>
      <c r="D17" s="9" t="s">
        <v>43</v>
      </c>
      <c r="E17" s="10">
        <v>0</v>
      </c>
      <c r="F17" s="10">
        <v>100</v>
      </c>
      <c r="G17" s="20">
        <v>100</v>
      </c>
      <c r="H17" s="8">
        <v>100</v>
      </c>
      <c r="I17" s="11">
        <f t="shared" si="1"/>
        <v>1</v>
      </c>
      <c r="J17" s="107" t="s">
        <v>110</v>
      </c>
      <c r="K17" s="14"/>
      <c r="L17" s="15"/>
      <c r="M17" s="30">
        <v>0</v>
      </c>
      <c r="N17" s="15">
        <v>0</v>
      </c>
      <c r="O17" s="14"/>
      <c r="P17" s="22"/>
      <c r="Q17" s="14">
        <v>0</v>
      </c>
      <c r="R17" s="15">
        <v>0</v>
      </c>
      <c r="S17" s="14">
        <v>6450952432</v>
      </c>
      <c r="T17" s="15">
        <f t="shared" si="2"/>
        <v>0</v>
      </c>
      <c r="U17" s="16">
        <f t="shared" si="0"/>
        <v>0</v>
      </c>
      <c r="V17" s="83" t="s">
        <v>86</v>
      </c>
    </row>
    <row r="18" spans="1:24" ht="132.75" customHeight="1" x14ac:dyDescent="0.25">
      <c r="A18" s="79">
        <v>6</v>
      </c>
      <c r="B18" s="8" t="s">
        <v>30</v>
      </c>
      <c r="C18" s="9" t="s">
        <v>44</v>
      </c>
      <c r="D18" s="9" t="s">
        <v>37</v>
      </c>
      <c r="E18" s="10" t="s">
        <v>38</v>
      </c>
      <c r="F18" s="10">
        <v>10000</v>
      </c>
      <c r="G18" s="8">
        <v>10000</v>
      </c>
      <c r="H18" s="20">
        <v>16934.5</v>
      </c>
      <c r="I18" s="11">
        <f t="shared" si="1"/>
        <v>1.6934499999999999</v>
      </c>
      <c r="J18" s="106"/>
      <c r="K18" s="14"/>
      <c r="L18" s="15">
        <f>K18</f>
        <v>0</v>
      </c>
      <c r="M18" s="50">
        <v>7840261</v>
      </c>
      <c r="N18" s="15">
        <v>7840261</v>
      </c>
      <c r="O18" s="14"/>
      <c r="P18" s="22"/>
      <c r="Q18" s="14">
        <v>0</v>
      </c>
      <c r="R18" s="15">
        <v>0</v>
      </c>
      <c r="S18" s="49">
        <f t="shared" si="2"/>
        <v>7840261</v>
      </c>
      <c r="T18" s="15">
        <f t="shared" si="2"/>
        <v>7840261</v>
      </c>
      <c r="U18" s="16">
        <f t="shared" si="0"/>
        <v>1</v>
      </c>
      <c r="V18" s="81" t="s">
        <v>89</v>
      </c>
    </row>
    <row r="19" spans="1:24" ht="81.75" customHeight="1" x14ac:dyDescent="0.25">
      <c r="A19" s="79">
        <v>7</v>
      </c>
      <c r="B19" s="8" t="s">
        <v>30</v>
      </c>
      <c r="C19" s="9" t="s">
        <v>94</v>
      </c>
      <c r="D19" s="9" t="s">
        <v>45</v>
      </c>
      <c r="E19" s="10">
        <v>144</v>
      </c>
      <c r="F19" s="10">
        <v>144</v>
      </c>
      <c r="G19" s="10">
        <v>144</v>
      </c>
      <c r="H19" s="8">
        <v>144</v>
      </c>
      <c r="I19" s="11">
        <f t="shared" si="1"/>
        <v>1</v>
      </c>
      <c r="J19" s="106" t="s">
        <v>101</v>
      </c>
      <c r="K19" s="12"/>
      <c r="L19" s="13"/>
      <c r="M19" s="48"/>
      <c r="N19" s="13"/>
      <c r="O19" s="12"/>
      <c r="P19" s="13"/>
      <c r="Q19" s="14">
        <v>51917677.920000002</v>
      </c>
      <c r="R19" s="15">
        <v>34366728</v>
      </c>
      <c r="S19" s="14">
        <f t="shared" si="2"/>
        <v>51917677.920000002</v>
      </c>
      <c r="T19" s="15">
        <f t="shared" si="2"/>
        <v>34366728</v>
      </c>
      <c r="U19" s="16">
        <f t="shared" si="0"/>
        <v>0.661946554176705</v>
      </c>
      <c r="V19" s="80" t="s">
        <v>39</v>
      </c>
    </row>
    <row r="20" spans="1:24" ht="114" customHeight="1" x14ac:dyDescent="0.25">
      <c r="A20" s="84">
        <v>8</v>
      </c>
      <c r="B20" s="23" t="s">
        <v>30</v>
      </c>
      <c r="C20" s="24" t="s">
        <v>46</v>
      </c>
      <c r="D20" s="24" t="s">
        <v>47</v>
      </c>
      <c r="E20" s="25">
        <v>0</v>
      </c>
      <c r="F20" s="25">
        <v>1</v>
      </c>
      <c r="G20" s="25">
        <v>1</v>
      </c>
      <c r="H20" s="23">
        <v>1</v>
      </c>
      <c r="I20" s="11">
        <f t="shared" si="1"/>
        <v>1</v>
      </c>
      <c r="J20" s="106" t="s">
        <v>103</v>
      </c>
      <c r="K20" s="49">
        <v>84714936</v>
      </c>
      <c r="L20" s="15">
        <v>84714936</v>
      </c>
      <c r="M20" s="50">
        <v>44931062</v>
      </c>
      <c r="N20" s="15">
        <v>44931062</v>
      </c>
      <c r="O20" s="14"/>
      <c r="P20" s="15"/>
      <c r="Q20" s="14">
        <v>0</v>
      </c>
      <c r="R20" s="15">
        <v>0</v>
      </c>
      <c r="S20" s="49">
        <f t="shared" si="2"/>
        <v>129645998</v>
      </c>
      <c r="T20" s="15">
        <f t="shared" si="2"/>
        <v>129645998</v>
      </c>
      <c r="U20" s="16">
        <f t="shared" si="0"/>
        <v>1</v>
      </c>
      <c r="V20" s="81" t="s">
        <v>90</v>
      </c>
    </row>
    <row r="21" spans="1:24" ht="114" customHeight="1" thickBot="1" x14ac:dyDescent="0.3">
      <c r="A21" s="85">
        <v>9</v>
      </c>
      <c r="B21" s="86" t="s">
        <v>30</v>
      </c>
      <c r="C21" s="87" t="s">
        <v>48</v>
      </c>
      <c r="D21" s="87" t="s">
        <v>49</v>
      </c>
      <c r="E21" s="88">
        <v>1</v>
      </c>
      <c r="F21" s="88">
        <v>1</v>
      </c>
      <c r="G21" s="88">
        <v>1</v>
      </c>
      <c r="H21" s="86">
        <v>1</v>
      </c>
      <c r="I21" s="89">
        <f t="shared" si="1"/>
        <v>1</v>
      </c>
      <c r="J21" s="108" t="s">
        <v>104</v>
      </c>
      <c r="K21" s="90">
        <v>0</v>
      </c>
      <c r="L21" s="91">
        <v>0</v>
      </c>
      <c r="M21" s="92">
        <v>29408552</v>
      </c>
      <c r="N21" s="91">
        <v>29408552</v>
      </c>
      <c r="O21" s="90">
        <v>0</v>
      </c>
      <c r="P21" s="91">
        <v>0</v>
      </c>
      <c r="Q21" s="93">
        <v>591448</v>
      </c>
      <c r="R21" s="91">
        <v>591448</v>
      </c>
      <c r="S21" s="93">
        <f t="shared" si="2"/>
        <v>30000000</v>
      </c>
      <c r="T21" s="15">
        <f t="shared" si="2"/>
        <v>30000000</v>
      </c>
      <c r="U21" s="94">
        <f t="shared" si="0"/>
        <v>1</v>
      </c>
      <c r="V21" s="97" t="s">
        <v>91</v>
      </c>
    </row>
    <row r="22" spans="1:24" ht="116.25" customHeight="1" x14ac:dyDescent="0.25">
      <c r="A22" s="53">
        <v>10</v>
      </c>
      <c r="B22" s="54" t="s">
        <v>50</v>
      </c>
      <c r="C22" s="55" t="s">
        <v>51</v>
      </c>
      <c r="D22" s="55" t="s">
        <v>52</v>
      </c>
      <c r="E22" s="56">
        <v>1</v>
      </c>
      <c r="F22" s="56">
        <v>1</v>
      </c>
      <c r="G22" s="56">
        <v>1</v>
      </c>
      <c r="H22" s="54">
        <v>0.75</v>
      </c>
      <c r="I22" s="57">
        <f t="shared" si="1"/>
        <v>0.75</v>
      </c>
      <c r="J22" s="109" t="s">
        <v>105</v>
      </c>
      <c r="K22" s="58">
        <f>33515812+9916199</f>
        <v>43432011</v>
      </c>
      <c r="L22" s="59">
        <f>K22</f>
        <v>43432011</v>
      </c>
      <c r="M22" s="58">
        <v>179789208</v>
      </c>
      <c r="N22" s="59">
        <f>M22</f>
        <v>179789208</v>
      </c>
      <c r="O22" s="60">
        <v>0</v>
      </c>
      <c r="P22" s="59">
        <v>0</v>
      </c>
      <c r="Q22" s="58">
        <v>294593</v>
      </c>
      <c r="R22" s="59">
        <f>Q22</f>
        <v>294593</v>
      </c>
      <c r="S22" s="61">
        <f t="shared" si="2"/>
        <v>223515812</v>
      </c>
      <c r="T22" s="15">
        <f t="shared" si="2"/>
        <v>223515812</v>
      </c>
      <c r="U22" s="62">
        <f t="shared" si="0"/>
        <v>1</v>
      </c>
      <c r="V22" s="100" t="s">
        <v>87</v>
      </c>
      <c r="W22" s="99">
        <f>+S22-[1]Hoja1!$N$78</f>
        <v>0</v>
      </c>
    </row>
    <row r="23" spans="1:24" ht="163.5" customHeight="1" x14ac:dyDescent="0.25">
      <c r="A23" s="7">
        <v>11</v>
      </c>
      <c r="B23" s="26" t="s">
        <v>53</v>
      </c>
      <c r="C23" s="9" t="s">
        <v>54</v>
      </c>
      <c r="D23" s="9" t="s">
        <v>55</v>
      </c>
      <c r="E23" s="10">
        <v>0</v>
      </c>
      <c r="F23" s="10">
        <v>1</v>
      </c>
      <c r="G23" s="10">
        <v>1</v>
      </c>
      <c r="H23" s="8">
        <v>0.8</v>
      </c>
      <c r="I23" s="27">
        <f t="shared" si="1"/>
        <v>0.8</v>
      </c>
      <c r="J23" s="106" t="s">
        <v>106</v>
      </c>
      <c r="K23" s="14">
        <v>0</v>
      </c>
      <c r="L23" s="22"/>
      <c r="M23" s="30">
        <v>0</v>
      </c>
      <c r="N23" s="22"/>
      <c r="O23" s="14">
        <v>0</v>
      </c>
      <c r="P23" s="15">
        <v>0</v>
      </c>
      <c r="Q23" s="14">
        <v>0</v>
      </c>
      <c r="R23" s="15">
        <v>0</v>
      </c>
      <c r="S23" s="14">
        <v>13800000000</v>
      </c>
      <c r="T23" s="15">
        <f t="shared" si="2"/>
        <v>0</v>
      </c>
      <c r="U23" s="16">
        <f t="shared" si="0"/>
        <v>0</v>
      </c>
      <c r="V23" s="18" t="s">
        <v>88</v>
      </c>
      <c r="X23" s="99"/>
    </row>
    <row r="24" spans="1:24" ht="163.5" customHeight="1" x14ac:dyDescent="0.25">
      <c r="A24" s="7">
        <v>12</v>
      </c>
      <c r="B24" s="26" t="s">
        <v>53</v>
      </c>
      <c r="C24" s="9" t="s">
        <v>56</v>
      </c>
      <c r="D24" s="9" t="s">
        <v>57</v>
      </c>
      <c r="E24" s="10">
        <v>8</v>
      </c>
      <c r="F24" s="10">
        <v>8</v>
      </c>
      <c r="G24" s="10">
        <v>8</v>
      </c>
      <c r="H24" s="8">
        <v>8</v>
      </c>
      <c r="I24" s="27">
        <f t="shared" si="1"/>
        <v>1</v>
      </c>
      <c r="J24" s="106" t="s">
        <v>107</v>
      </c>
      <c r="K24" s="49">
        <v>66294824</v>
      </c>
      <c r="L24" s="15">
        <f>K24</f>
        <v>66294824</v>
      </c>
      <c r="M24" s="30"/>
      <c r="N24" s="17"/>
      <c r="O24" s="14">
        <v>0</v>
      </c>
      <c r="P24" s="15">
        <v>0</v>
      </c>
      <c r="Q24" s="14">
        <v>70000000</v>
      </c>
      <c r="R24" s="15">
        <v>52185000</v>
      </c>
      <c r="S24" s="14">
        <f>+Q24+O24+M24+K24</f>
        <v>136294824</v>
      </c>
      <c r="T24" s="15">
        <f t="shared" si="2"/>
        <v>118479824</v>
      </c>
      <c r="U24" s="16">
        <f t="shared" si="0"/>
        <v>0.86929070762070904</v>
      </c>
      <c r="V24" s="101" t="s">
        <v>97</v>
      </c>
    </row>
    <row r="25" spans="1:24" ht="87.75" customHeight="1" x14ac:dyDescent="0.25">
      <c r="A25" s="7">
        <v>13</v>
      </c>
      <c r="B25" s="26" t="s">
        <v>53</v>
      </c>
      <c r="C25" s="9" t="s">
        <v>58</v>
      </c>
      <c r="D25" s="9" t="s">
        <v>93</v>
      </c>
      <c r="E25" s="10">
        <v>0</v>
      </c>
      <c r="F25" s="10">
        <v>5000</v>
      </c>
      <c r="G25" s="28">
        <v>5000</v>
      </c>
      <c r="H25" s="20">
        <v>6017.62</v>
      </c>
      <c r="I25" s="27">
        <f t="shared" si="1"/>
        <v>1.203524</v>
      </c>
      <c r="J25" s="106" t="s">
        <v>105</v>
      </c>
      <c r="L25" s="13">
        <v>0</v>
      </c>
      <c r="M25" s="30">
        <v>0</v>
      </c>
      <c r="N25" s="15">
        <v>0</v>
      </c>
      <c r="O25" s="14">
        <v>0</v>
      </c>
      <c r="P25" s="15">
        <v>0</v>
      </c>
      <c r="Q25" s="14">
        <v>1420814419</v>
      </c>
      <c r="R25" s="15">
        <v>0</v>
      </c>
      <c r="S25" s="14">
        <f>+Q25+O25+M25+K25</f>
        <v>1420814419</v>
      </c>
      <c r="T25" s="15">
        <f t="shared" si="2"/>
        <v>0</v>
      </c>
      <c r="U25" s="16">
        <f t="shared" si="0"/>
        <v>0</v>
      </c>
      <c r="V25" s="18" t="s">
        <v>98</v>
      </c>
    </row>
    <row r="26" spans="1:24" ht="66" customHeight="1" x14ac:dyDescent="0.25">
      <c r="A26" s="7">
        <v>14</v>
      </c>
      <c r="B26" s="8" t="s">
        <v>59</v>
      </c>
      <c r="C26" s="26" t="s">
        <v>60</v>
      </c>
      <c r="D26" s="9" t="s">
        <v>61</v>
      </c>
      <c r="E26" s="10">
        <v>0</v>
      </c>
      <c r="F26" s="10">
        <v>1</v>
      </c>
      <c r="G26" s="10">
        <v>1</v>
      </c>
      <c r="H26" s="8">
        <v>1</v>
      </c>
      <c r="I26" s="27">
        <f t="shared" si="1"/>
        <v>1</v>
      </c>
      <c r="J26" s="106"/>
      <c r="K26" s="14"/>
      <c r="L26" s="17"/>
      <c r="M26" s="48"/>
      <c r="N26" s="17"/>
      <c r="O26" s="12"/>
      <c r="P26" s="17"/>
      <c r="Q26" s="14">
        <v>0</v>
      </c>
      <c r="R26" s="17"/>
      <c r="S26" s="14">
        <f t="shared" si="2"/>
        <v>0</v>
      </c>
      <c r="T26" s="15">
        <f t="shared" si="2"/>
        <v>0</v>
      </c>
      <c r="U26" s="16" t="e">
        <f t="shared" si="0"/>
        <v>#DIV/0!</v>
      </c>
      <c r="V26" s="29"/>
    </row>
    <row r="27" spans="1:24" ht="56.25" x14ac:dyDescent="0.25">
      <c r="A27" s="7">
        <v>15</v>
      </c>
      <c r="B27" s="8" t="s">
        <v>59</v>
      </c>
      <c r="C27" s="9" t="s">
        <v>62</v>
      </c>
      <c r="D27" s="9" t="s">
        <v>63</v>
      </c>
      <c r="E27" s="10">
        <v>5</v>
      </c>
      <c r="F27" s="10">
        <v>10</v>
      </c>
      <c r="G27" s="10">
        <v>10</v>
      </c>
      <c r="H27" s="8">
        <v>10</v>
      </c>
      <c r="I27" s="27">
        <f t="shared" si="1"/>
        <v>1</v>
      </c>
      <c r="J27" s="106" t="s">
        <v>108</v>
      </c>
      <c r="K27" s="12"/>
      <c r="L27" s="13"/>
      <c r="M27" s="48"/>
      <c r="N27" s="13"/>
      <c r="O27" s="12"/>
      <c r="P27" s="13"/>
      <c r="Q27" s="14">
        <v>5000000</v>
      </c>
      <c r="R27" s="15">
        <f>Q27</f>
        <v>5000000</v>
      </c>
      <c r="S27" s="30">
        <f t="shared" si="2"/>
        <v>5000000</v>
      </c>
      <c r="T27" s="15">
        <f t="shared" si="2"/>
        <v>5000000</v>
      </c>
      <c r="U27" s="16">
        <f t="shared" si="0"/>
        <v>1</v>
      </c>
      <c r="V27" s="18" t="s">
        <v>39</v>
      </c>
    </row>
    <row r="28" spans="1:24" ht="33.75" x14ac:dyDescent="0.25">
      <c r="A28" s="7">
        <v>16</v>
      </c>
      <c r="B28" s="8" t="s">
        <v>59</v>
      </c>
      <c r="C28" s="9" t="s">
        <v>64</v>
      </c>
      <c r="D28" s="9" t="s">
        <v>65</v>
      </c>
      <c r="E28" s="10">
        <v>3</v>
      </c>
      <c r="F28" s="10">
        <v>3</v>
      </c>
      <c r="G28" s="10">
        <v>3</v>
      </c>
      <c r="H28" s="8">
        <v>3</v>
      </c>
      <c r="I28" s="27">
        <f t="shared" si="1"/>
        <v>1</v>
      </c>
      <c r="J28" s="106" t="s">
        <v>109</v>
      </c>
      <c r="K28" s="12"/>
      <c r="L28" s="17"/>
      <c r="M28" s="48"/>
      <c r="N28" s="17"/>
      <c r="O28" s="12"/>
      <c r="P28" s="17"/>
      <c r="Q28" s="14">
        <v>120000000</v>
      </c>
      <c r="R28" s="15">
        <v>120000000</v>
      </c>
      <c r="S28" s="30">
        <f t="shared" si="2"/>
        <v>120000000</v>
      </c>
      <c r="T28" s="15">
        <f t="shared" si="2"/>
        <v>120000000</v>
      </c>
      <c r="U28" s="16">
        <f t="shared" si="0"/>
        <v>1</v>
      </c>
      <c r="V28" s="18" t="s">
        <v>39</v>
      </c>
    </row>
    <row r="29" spans="1:24" ht="52.5" customHeight="1" x14ac:dyDescent="0.25">
      <c r="A29" s="7">
        <v>17</v>
      </c>
      <c r="B29" s="8" t="s">
        <v>59</v>
      </c>
      <c r="C29" s="9" t="s">
        <v>66</v>
      </c>
      <c r="D29" s="9" t="s">
        <v>67</v>
      </c>
      <c r="E29" s="10">
        <v>7</v>
      </c>
      <c r="F29" s="10">
        <v>9</v>
      </c>
      <c r="G29" s="10">
        <v>9</v>
      </c>
      <c r="H29" s="8">
        <v>9</v>
      </c>
      <c r="I29" s="27">
        <f t="shared" si="1"/>
        <v>1</v>
      </c>
      <c r="J29" s="104"/>
      <c r="K29" s="12"/>
      <c r="L29" s="17"/>
      <c r="M29" s="48"/>
      <c r="N29" s="17"/>
      <c r="O29" s="12"/>
      <c r="P29" s="17"/>
      <c r="Q29" s="12"/>
      <c r="R29" s="17"/>
      <c r="S29" s="30">
        <f t="shared" si="2"/>
        <v>0</v>
      </c>
      <c r="T29" s="15">
        <f t="shared" si="2"/>
        <v>0</v>
      </c>
      <c r="U29" s="16" t="e">
        <f t="shared" si="0"/>
        <v>#DIV/0!</v>
      </c>
      <c r="V29" s="21"/>
    </row>
    <row r="30" spans="1:24" ht="45" x14ac:dyDescent="0.25">
      <c r="A30" s="7">
        <v>18</v>
      </c>
      <c r="B30" s="8" t="s">
        <v>59</v>
      </c>
      <c r="C30" s="9" t="s">
        <v>68</v>
      </c>
      <c r="D30" s="9" t="s">
        <v>69</v>
      </c>
      <c r="E30" s="10">
        <v>12</v>
      </c>
      <c r="F30" s="10">
        <v>18</v>
      </c>
      <c r="G30" s="10">
        <v>18</v>
      </c>
      <c r="H30" s="47">
        <v>18</v>
      </c>
      <c r="I30" s="27">
        <f t="shared" si="1"/>
        <v>1</v>
      </c>
      <c r="J30" s="104"/>
      <c r="K30" s="49">
        <f>59513090+9645516+8146820</f>
        <v>77305426</v>
      </c>
      <c r="L30" s="15">
        <f>K30</f>
        <v>77305426</v>
      </c>
      <c r="M30" s="30">
        <v>0</v>
      </c>
      <c r="N30" s="15"/>
      <c r="O30" s="14">
        <v>0</v>
      </c>
      <c r="P30" s="15">
        <v>0</v>
      </c>
      <c r="Q30" s="14">
        <v>40000000</v>
      </c>
      <c r="R30" s="15">
        <f>Q30</f>
        <v>40000000</v>
      </c>
      <c r="S30" s="102">
        <f t="shared" si="2"/>
        <v>117305426</v>
      </c>
      <c r="T30" s="15">
        <f t="shared" si="2"/>
        <v>117305426</v>
      </c>
      <c r="U30" s="16">
        <f t="shared" si="0"/>
        <v>1</v>
      </c>
      <c r="V30" s="52" t="s">
        <v>99</v>
      </c>
    </row>
    <row r="31" spans="1:24" ht="67.5" x14ac:dyDescent="0.25">
      <c r="A31" s="7">
        <v>19</v>
      </c>
      <c r="B31" s="20" t="s">
        <v>70</v>
      </c>
      <c r="C31" s="19" t="s">
        <v>71</v>
      </c>
      <c r="D31" s="19" t="s">
        <v>72</v>
      </c>
      <c r="E31" s="10">
        <v>33.299999999999997</v>
      </c>
      <c r="F31" s="10">
        <v>100</v>
      </c>
      <c r="G31" s="10">
        <v>100</v>
      </c>
      <c r="H31" s="8">
        <v>100</v>
      </c>
      <c r="I31" s="27">
        <f t="shared" si="1"/>
        <v>1</v>
      </c>
      <c r="J31" s="104"/>
      <c r="K31" s="12"/>
      <c r="L31" s="13"/>
      <c r="M31" s="48"/>
      <c r="N31" s="13"/>
      <c r="O31" s="12"/>
      <c r="P31" s="13"/>
      <c r="Q31" s="12"/>
      <c r="R31" s="13"/>
      <c r="S31" s="14">
        <f t="shared" si="2"/>
        <v>0</v>
      </c>
      <c r="T31" s="15">
        <f t="shared" si="2"/>
        <v>0</v>
      </c>
      <c r="U31" s="16" t="e">
        <f t="shared" si="0"/>
        <v>#DIV/0!</v>
      </c>
      <c r="V31" s="21"/>
    </row>
    <row r="32" spans="1:24" ht="56.25" x14ac:dyDescent="0.25">
      <c r="A32" s="7">
        <v>20</v>
      </c>
      <c r="B32" s="20" t="s">
        <v>70</v>
      </c>
      <c r="C32" s="19" t="s">
        <v>73</v>
      </c>
      <c r="D32" s="19" t="s">
        <v>74</v>
      </c>
      <c r="E32" s="10">
        <v>100</v>
      </c>
      <c r="F32" s="10">
        <v>100</v>
      </c>
      <c r="G32" s="10">
        <v>100</v>
      </c>
      <c r="H32" s="8">
        <v>100</v>
      </c>
      <c r="I32" s="27">
        <f t="shared" si="1"/>
        <v>1</v>
      </c>
      <c r="J32" s="104"/>
      <c r="K32" s="49">
        <v>38796214</v>
      </c>
      <c r="L32" s="15">
        <v>0</v>
      </c>
      <c r="M32" s="49">
        <v>87542437</v>
      </c>
      <c r="N32" s="15">
        <v>0</v>
      </c>
      <c r="O32" s="14">
        <v>0</v>
      </c>
      <c r="P32" s="15"/>
      <c r="Q32" s="49">
        <v>70417269</v>
      </c>
      <c r="R32" s="15"/>
      <c r="S32" s="49">
        <f t="shared" si="2"/>
        <v>196755920</v>
      </c>
      <c r="T32" s="15">
        <f t="shared" si="2"/>
        <v>0</v>
      </c>
      <c r="U32" s="16">
        <f t="shared" si="0"/>
        <v>0</v>
      </c>
      <c r="V32" s="51" t="s">
        <v>92</v>
      </c>
    </row>
    <row r="33" spans="1:22" ht="23.25" customHeight="1" thickBot="1" x14ac:dyDescent="0.35">
      <c r="A33" s="118" t="s">
        <v>75</v>
      </c>
      <c r="B33" s="119"/>
      <c r="C33" s="119"/>
      <c r="D33" s="119"/>
      <c r="E33" s="119"/>
      <c r="F33" s="119"/>
      <c r="G33" s="119"/>
      <c r="H33" s="119"/>
      <c r="I33" s="111">
        <f>+SUM(I13:I32)/(COUNT(I13:I30))</f>
        <v>1.0953281572327045</v>
      </c>
      <c r="J33" s="31"/>
      <c r="K33" s="120" t="s">
        <v>76</v>
      </c>
      <c r="L33" s="121"/>
      <c r="M33" s="121"/>
      <c r="N33" s="121"/>
      <c r="O33" s="121"/>
      <c r="P33" s="121"/>
      <c r="Q33" s="121"/>
      <c r="R33" s="121"/>
      <c r="S33" s="32">
        <f>SUM(S13:S32)</f>
        <v>27456713179.290001</v>
      </c>
      <c r="T33" s="32">
        <f>SUM(T13:T32)</f>
        <v>1834819736</v>
      </c>
      <c r="U33" s="33">
        <f>+T33/S33</f>
        <v>6.6825906073271893E-2</v>
      </c>
      <c r="V33" s="34"/>
    </row>
    <row r="34" spans="1:22" ht="14.25" customHeight="1" x14ac:dyDescent="0.3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</row>
    <row r="35" spans="1:22" x14ac:dyDescent="0.25">
      <c r="C35" s="36" t="s">
        <v>77</v>
      </c>
      <c r="D35" s="115" t="s">
        <v>84</v>
      </c>
      <c r="E35" s="115"/>
      <c r="F35" s="115"/>
      <c r="G35" s="115"/>
      <c r="H35" s="115"/>
      <c r="I35" s="115"/>
      <c r="J35" s="37"/>
      <c r="K35" s="123" t="s">
        <v>78</v>
      </c>
      <c r="L35" s="123"/>
      <c r="M35" s="123"/>
      <c r="N35" s="123"/>
      <c r="O35" s="124" t="s">
        <v>79</v>
      </c>
      <c r="P35" s="124"/>
      <c r="Q35" s="124"/>
      <c r="R35" s="124"/>
      <c r="S35" s="124"/>
      <c r="T35" s="124"/>
      <c r="U35" s="125"/>
    </row>
    <row r="36" spans="1:22" x14ac:dyDescent="0.25">
      <c r="C36" s="36" t="s">
        <v>80</v>
      </c>
      <c r="D36" s="115" t="s">
        <v>81</v>
      </c>
      <c r="E36" s="115"/>
      <c r="F36" s="115"/>
      <c r="G36" s="115"/>
      <c r="H36" s="115"/>
      <c r="I36" s="115"/>
      <c r="J36" s="38"/>
      <c r="K36" s="116" t="s">
        <v>80</v>
      </c>
      <c r="L36" s="116"/>
      <c r="M36" s="116"/>
      <c r="N36" s="116"/>
      <c r="O36" s="117" t="s">
        <v>82</v>
      </c>
      <c r="P36" s="117"/>
      <c r="Q36" s="117"/>
      <c r="R36" s="117"/>
      <c r="S36" s="117"/>
      <c r="T36" s="117"/>
      <c r="U36" s="125"/>
      <c r="V36" s="39"/>
    </row>
    <row r="37" spans="1:22" s="35" customFormat="1" x14ac:dyDescent="0.25">
      <c r="C37" s="36" t="s">
        <v>83</v>
      </c>
      <c r="D37" s="114">
        <v>43825</v>
      </c>
      <c r="E37" s="115"/>
      <c r="F37" s="115"/>
      <c r="G37" s="115"/>
      <c r="H37" s="115"/>
      <c r="I37" s="115"/>
      <c r="J37" s="40"/>
      <c r="K37" s="116" t="s">
        <v>83</v>
      </c>
      <c r="L37" s="116"/>
      <c r="M37" s="116"/>
      <c r="N37" s="116"/>
      <c r="O37" s="117"/>
      <c r="P37" s="117"/>
      <c r="Q37" s="117"/>
      <c r="R37" s="117"/>
      <c r="S37" s="117"/>
      <c r="T37" s="117"/>
      <c r="U37" s="125"/>
    </row>
    <row r="38" spans="1:22" s="35" customFormat="1" x14ac:dyDescent="0.25">
      <c r="C38" s="43"/>
      <c r="D38" s="44"/>
      <c r="E38" s="45"/>
      <c r="F38" s="45"/>
      <c r="G38" s="45"/>
      <c r="H38" s="45"/>
      <c r="I38" s="45"/>
      <c r="J38" s="37"/>
      <c r="K38" s="45"/>
      <c r="L38" s="45"/>
      <c r="M38" s="45"/>
      <c r="N38" s="45"/>
      <c r="O38" s="46"/>
      <c r="P38" s="46"/>
      <c r="Q38" s="46"/>
      <c r="R38" s="46"/>
      <c r="S38" s="46"/>
      <c r="T38" s="46"/>
      <c r="U38" s="112"/>
    </row>
    <row r="47" spans="1:22" x14ac:dyDescent="0.25">
      <c r="D47" s="41"/>
    </row>
  </sheetData>
  <mergeCells count="47">
    <mergeCell ref="A1:C1"/>
    <mergeCell ref="D1:N1"/>
    <mergeCell ref="O1:V1"/>
    <mergeCell ref="A2:C5"/>
    <mergeCell ref="D2:V2"/>
    <mergeCell ref="D4:N4"/>
    <mergeCell ref="O4:V4"/>
    <mergeCell ref="D5:N5"/>
    <mergeCell ref="O5:V5"/>
    <mergeCell ref="A7:F7"/>
    <mergeCell ref="G7:L7"/>
    <mergeCell ref="M7:P7"/>
    <mergeCell ref="Q7:V7"/>
    <mergeCell ref="A8:L8"/>
    <mergeCell ref="M8:V8"/>
    <mergeCell ref="A9:U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U10"/>
    <mergeCell ref="V10:V12"/>
    <mergeCell ref="K11:L11"/>
    <mergeCell ref="M11:N11"/>
    <mergeCell ref="O11:P11"/>
    <mergeCell ref="Q11:R11"/>
    <mergeCell ref="S11:T11"/>
    <mergeCell ref="U11:U12"/>
    <mergeCell ref="D37:I37"/>
    <mergeCell ref="K37:N37"/>
    <mergeCell ref="O37:T37"/>
    <mergeCell ref="A33:H33"/>
    <mergeCell ref="K33:R33"/>
    <mergeCell ref="A34:U34"/>
    <mergeCell ref="D35:I35"/>
    <mergeCell ref="K35:N35"/>
    <mergeCell ref="O35:T35"/>
    <mergeCell ref="U35:U37"/>
    <mergeCell ref="D36:I36"/>
    <mergeCell ref="K36:N36"/>
    <mergeCell ref="O36:T3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4" fitToHeight="0" orientation="landscape" r:id="rId1"/>
  <headerFooter>
    <oddHeader xml:space="preserve">&amp;R&amp;9Republica de Colombia
Departamento de Cundinamarca
</oddHeader>
  </headerFooter>
  <rowBreaks count="2" manualBreakCount="2">
    <brk id="19" max="21" man="1"/>
    <brk id="26" max="21" man="1"/>
  </rowBreaks>
  <colBreaks count="1" manualBreakCount="1">
    <brk id="2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31 de Enero de 2020</Fecha>
    <Secretar_x00ed_a xmlns="51f41368-09ef-457e-ae09-8dfa7ccb2798">Empresa de Servicios Públicos de Sopó EMSERSOPÓ E.S.P</Secretar_x00ed_a>
    <Clasificaci_x00f3_n xmlns="2985bb4b-4701-49be-b6af-cb425f14ffe8">Planes de Acción</Clasificaci_x00f3_n>
    <Descripci_x00f3_n xmlns="2985bb4b-4701-49be-b6af-cb425f14ffe8">Plan de Accion Emsersopó 2019</Descripci_x00f3_n>
  </documentManagement>
</p:properties>
</file>

<file path=customXml/itemProps1.xml><?xml version="1.0" encoding="utf-8"?>
<ds:datastoreItem xmlns:ds="http://schemas.openxmlformats.org/officeDocument/2006/customXml" ds:itemID="{02961EF3-4955-4F36-8A55-F646CFF86FB9}"/>
</file>

<file path=customXml/itemProps2.xml><?xml version="1.0" encoding="utf-8"?>
<ds:datastoreItem xmlns:ds="http://schemas.openxmlformats.org/officeDocument/2006/customXml" ds:itemID="{6CCD3C7F-2B89-45DC-83B0-B647DEDE3BDC}"/>
</file>

<file path=customXml/itemProps3.xml><?xml version="1.0" encoding="utf-8"?>
<ds:datastoreItem xmlns:ds="http://schemas.openxmlformats.org/officeDocument/2006/customXml" ds:itemID="{E4319868-C525-48C7-AEAB-A0683F0063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26 Dic</vt:lpstr>
      <vt:lpstr>'26 Dic'!Área_de_impresión</vt:lpstr>
      <vt:lpstr>'26 Dic'!Títulos_a_imprimir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Emsersopó 2019</dc:title>
  <dc:creator>TEC AMBIENTAL</dc:creator>
  <cp:lastModifiedBy>InversionPublica</cp:lastModifiedBy>
  <cp:lastPrinted>2019-02-27T16:08:09Z</cp:lastPrinted>
  <dcterms:created xsi:type="dcterms:W3CDTF">2018-07-04T12:55:27Z</dcterms:created>
  <dcterms:modified xsi:type="dcterms:W3CDTF">2020-01-31T19:13:00Z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