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lcaldía - Camila Tarazona\PDM\Reportes 2018- 2019\2019\Planes de acción 2019 ejecutados\"/>
    </mc:Choice>
  </mc:AlternateContent>
  <bookViews>
    <workbookView xWindow="0" yWindow="0" windowWidth="28800" windowHeight="12345"/>
  </bookViews>
  <sheets>
    <sheet name="SOPO SALUDABLE- 2019 " sheetId="1" r:id="rId1"/>
    <sheet name="PRESUPUESTO" sheetId="4" r:id="rId2"/>
    <sheet name="ADULTO MAYOR 2019" sheetId="8" r:id="rId3"/>
    <sheet name="DISCAPACIDAD 2019" sheetId="2" r:id="rId4"/>
    <sheet name="METAS 2019" sheetId="5" r:id="rId5"/>
    <sheet name="% DE METAS " sheetId="6" r:id="rId6"/>
  </sheets>
  <definedNames>
    <definedName name="_xlnm._FilterDatabase" localSheetId="3" hidden="1">'DISCAPACIDAD 2019'!$A$9:$W$9</definedName>
    <definedName name="_xlnm._FilterDatabase" localSheetId="0" hidden="1">'SOPO SALUDABLE- 2019 '!$A$8:$DD$68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9" i="8" l="1"/>
  <c r="R29" i="8"/>
  <c r="Q29" i="8"/>
  <c r="P29" i="8"/>
  <c r="O29" i="8"/>
  <c r="N29" i="8"/>
  <c r="U28" i="8"/>
  <c r="V28" i="8" s="1"/>
  <c r="T28" i="8"/>
  <c r="I28" i="8"/>
  <c r="U27" i="8"/>
  <c r="V27" i="8" s="1"/>
  <c r="T27" i="8"/>
  <c r="I27" i="8"/>
  <c r="U26" i="8"/>
  <c r="V26" i="8" s="1"/>
  <c r="T26" i="8"/>
  <c r="V25" i="8"/>
  <c r="U25" i="8"/>
  <c r="T25" i="8"/>
  <c r="I25" i="8"/>
  <c r="V24" i="8"/>
  <c r="U24" i="8"/>
  <c r="T24" i="8"/>
  <c r="I24" i="8"/>
  <c r="V23" i="8"/>
  <c r="U23" i="8"/>
  <c r="T23" i="8"/>
  <c r="I23" i="8"/>
  <c r="V22" i="8"/>
  <c r="U22" i="8"/>
  <c r="T22" i="8"/>
  <c r="I22" i="8"/>
  <c r="V21" i="8"/>
  <c r="U21" i="8"/>
  <c r="T21" i="8"/>
  <c r="I21" i="8"/>
  <c r="V20" i="8"/>
  <c r="U20" i="8"/>
  <c r="T20" i="8"/>
  <c r="I20" i="8"/>
  <c r="U19" i="8"/>
  <c r="L19" i="8"/>
  <c r="T19" i="8" s="1"/>
  <c r="V19" i="8" s="1"/>
  <c r="I19" i="8"/>
  <c r="U18" i="8"/>
  <c r="T18" i="8"/>
  <c r="V18" i="8" s="1"/>
  <c r="I18" i="8"/>
  <c r="U17" i="8"/>
  <c r="T17" i="8"/>
  <c r="V17" i="8" s="1"/>
  <c r="I17" i="8"/>
  <c r="U16" i="8"/>
  <c r="T16" i="8"/>
  <c r="V16" i="8" s="1"/>
  <c r="I16" i="8"/>
  <c r="U15" i="8"/>
  <c r="T15" i="8"/>
  <c r="V15" i="8" s="1"/>
  <c r="I15" i="8"/>
  <c r="U14" i="8"/>
  <c r="T14" i="8"/>
  <c r="V14" i="8" s="1"/>
  <c r="I14" i="8"/>
  <c r="U13" i="8"/>
  <c r="T13" i="8"/>
  <c r="V13" i="8" s="1"/>
  <c r="I13" i="8"/>
  <c r="U12" i="8"/>
  <c r="T12" i="8"/>
  <c r="V12" i="8" s="1"/>
  <c r="I12" i="8"/>
  <c r="T11" i="8"/>
  <c r="M11" i="8"/>
  <c r="M29" i="8" s="1"/>
  <c r="I11" i="8"/>
  <c r="U10" i="8"/>
  <c r="T10" i="8"/>
  <c r="I10" i="8"/>
  <c r="I29" i="8" s="1"/>
  <c r="T29" i="8" l="1"/>
  <c r="L29" i="8"/>
  <c r="V10" i="8"/>
  <c r="U11" i="8"/>
  <c r="V11" i="8" s="1"/>
  <c r="U29" i="8" l="1"/>
  <c r="W29" i="8" l="1"/>
  <c r="V29" i="8"/>
  <c r="N25" i="1" l="1"/>
  <c r="F166" i="5" l="1"/>
  <c r="F165" i="5"/>
  <c r="E167" i="5" l="1"/>
  <c r="D167" i="5"/>
  <c r="U12" i="2"/>
  <c r="U13" i="2"/>
  <c r="U14" i="2"/>
  <c r="U15" i="2"/>
  <c r="U16" i="2"/>
  <c r="U17" i="2"/>
  <c r="U19" i="2"/>
  <c r="U20" i="2"/>
  <c r="U21" i="2"/>
  <c r="U22" i="2"/>
  <c r="U23" i="2"/>
  <c r="U24" i="2"/>
  <c r="U25" i="2"/>
  <c r="U26" i="2"/>
  <c r="U27" i="2"/>
  <c r="U28" i="2"/>
  <c r="U29" i="2"/>
  <c r="U30" i="2"/>
  <c r="U31" i="2"/>
  <c r="U32" i="2"/>
  <c r="U33" i="2"/>
  <c r="M18" i="2"/>
  <c r="U18" i="2" s="1"/>
  <c r="L26" i="2"/>
  <c r="T25" i="1"/>
  <c r="M34" i="2" l="1"/>
  <c r="J12" i="1"/>
  <c r="J13" i="1"/>
  <c r="J14" i="1"/>
  <c r="J15" i="1"/>
  <c r="J16" i="1"/>
  <c r="J17" i="1"/>
  <c r="J18" i="1"/>
  <c r="J19" i="1"/>
  <c r="J20" i="1"/>
  <c r="J21" i="1"/>
  <c r="J22" i="1"/>
  <c r="J23" i="1"/>
  <c r="J24" i="1"/>
  <c r="J25" i="1"/>
  <c r="J26" i="1"/>
  <c r="J27" i="1"/>
  <c r="J28" i="1"/>
  <c r="J29" i="1"/>
  <c r="J30" i="1"/>
  <c r="J31" i="1"/>
  <c r="J32" i="1"/>
  <c r="J35" i="1"/>
  <c r="J36" i="1"/>
  <c r="J38" i="1"/>
  <c r="J39" i="1"/>
  <c r="J40" i="1"/>
  <c r="J41" i="1"/>
  <c r="J44" i="1"/>
  <c r="J45" i="1"/>
  <c r="J46" i="1"/>
  <c r="J47" i="1"/>
  <c r="J48" i="1"/>
  <c r="J49" i="1"/>
  <c r="J50" i="1"/>
  <c r="J51" i="1"/>
  <c r="J52" i="1"/>
  <c r="J53" i="1"/>
  <c r="J54" i="1"/>
  <c r="J55" i="1"/>
  <c r="J56" i="1"/>
  <c r="J57" i="1"/>
  <c r="J58" i="1"/>
  <c r="J59" i="1"/>
  <c r="J60" i="1"/>
  <c r="J61" i="1"/>
  <c r="J62" i="1"/>
  <c r="T22" i="1" l="1"/>
  <c r="N73" i="1"/>
  <c r="M21" i="1" l="1"/>
  <c r="V25" i="1"/>
  <c r="U14" i="1"/>
  <c r="V56" i="1"/>
  <c r="V55" i="1"/>
  <c r="V54" i="1"/>
  <c r="V53" i="1"/>
  <c r="V18" i="1"/>
  <c r="V17" i="1"/>
  <c r="V16" i="1"/>
  <c r="V14" i="1"/>
  <c r="V11" i="1"/>
  <c r="V10" i="1"/>
  <c r="V9" i="1"/>
  <c r="U56" i="1"/>
  <c r="U55" i="1"/>
  <c r="U54" i="1"/>
  <c r="U53" i="1"/>
  <c r="U18" i="1"/>
  <c r="U17" i="1"/>
  <c r="U16" i="1"/>
  <c r="U15" i="1"/>
  <c r="U11" i="1"/>
  <c r="U10" i="1"/>
  <c r="U9" i="1"/>
  <c r="W16" i="1" l="1"/>
  <c r="H22" i="5" l="1"/>
  <c r="H23" i="5"/>
  <c r="H24" i="5"/>
  <c r="H25" i="5"/>
  <c r="H26" i="5"/>
  <c r="H27" i="5"/>
  <c r="H28" i="5"/>
  <c r="H30" i="5"/>
  <c r="H31" i="5"/>
  <c r="H21" i="5"/>
  <c r="H8" i="5"/>
  <c r="H9" i="5"/>
  <c r="H10" i="5"/>
  <c r="H11" i="5"/>
  <c r="H12" i="5"/>
  <c r="H13" i="5"/>
  <c r="H14" i="5"/>
  <c r="H15" i="5"/>
  <c r="H16" i="5"/>
  <c r="H7" i="5"/>
  <c r="H5" i="5"/>
  <c r="H6" i="5" l="1"/>
  <c r="I107" i="5" l="1"/>
  <c r="I104" i="5"/>
  <c r="I102" i="5"/>
  <c r="I100" i="5"/>
  <c r="I98" i="5"/>
  <c r="I95" i="5"/>
  <c r="I93" i="5"/>
  <c r="I89" i="5"/>
  <c r="I88" i="5"/>
  <c r="I85" i="5"/>
  <c r="I84" i="5"/>
  <c r="H36" i="6" l="1"/>
  <c r="H46" i="6"/>
  <c r="H45" i="6"/>
  <c r="H44" i="6"/>
  <c r="H43" i="6"/>
  <c r="H42" i="6"/>
  <c r="H41" i="6"/>
  <c r="H40" i="6"/>
  <c r="H39" i="6"/>
  <c r="H38" i="6"/>
  <c r="H37" i="6"/>
  <c r="H35" i="6"/>
  <c r="H34" i="6"/>
  <c r="H33" i="6"/>
  <c r="H32" i="6"/>
  <c r="H31" i="6"/>
  <c r="H30" i="6"/>
  <c r="H29" i="6"/>
  <c r="H28" i="6"/>
  <c r="H27" i="6"/>
  <c r="H68" i="5" l="1"/>
  <c r="H67" i="5"/>
  <c r="H66" i="5"/>
  <c r="H65" i="5"/>
  <c r="H64" i="5"/>
  <c r="H63" i="5"/>
  <c r="H62" i="5"/>
  <c r="H61" i="5"/>
  <c r="H60" i="5"/>
  <c r="H59" i="5"/>
  <c r="H58" i="5"/>
  <c r="H55" i="5"/>
  <c r="H54" i="5"/>
  <c r="H53" i="5"/>
  <c r="H52" i="5"/>
  <c r="H51" i="5"/>
  <c r="H48" i="5"/>
  <c r="H47" i="5"/>
  <c r="H46" i="5"/>
  <c r="H45" i="5"/>
  <c r="H44" i="5"/>
  <c r="H43" i="5"/>
  <c r="H42" i="5"/>
  <c r="H41" i="5"/>
  <c r="H40" i="5"/>
  <c r="H39" i="5"/>
  <c r="H36" i="5"/>
  <c r="S25" i="1"/>
  <c r="S64" i="1" s="1"/>
  <c r="P68" i="1"/>
  <c r="M25" i="1"/>
  <c r="O67" i="1"/>
  <c r="O22" i="1"/>
  <c r="O64" i="1" s="1"/>
  <c r="O46" i="1"/>
  <c r="M59" i="1"/>
  <c r="M35" i="1"/>
  <c r="M61" i="1"/>
  <c r="U61" i="1" s="1"/>
  <c r="M60" i="1"/>
  <c r="U60" i="1" s="1"/>
  <c r="M24" i="1"/>
  <c r="M22" i="1"/>
  <c r="O66" i="1"/>
  <c r="M43" i="1"/>
  <c r="U43" i="1" s="1"/>
  <c r="O41" i="1"/>
  <c r="M50" i="1"/>
  <c r="O48" i="1"/>
  <c r="U48" i="1" s="1"/>
  <c r="O52" i="1"/>
  <c r="U52" i="1" s="1"/>
  <c r="O29" i="1"/>
  <c r="O27" i="1"/>
  <c r="J103" i="4"/>
  <c r="K103" i="4"/>
  <c r="I103" i="4"/>
  <c r="X32" i="1"/>
  <c r="X31" i="1"/>
  <c r="X30" i="1"/>
  <c r="X29" i="1"/>
  <c r="L99" i="4"/>
  <c r="J113" i="4"/>
  <c r="L102" i="4"/>
  <c r="L90" i="4"/>
  <c r="L103" i="4" s="1"/>
  <c r="C66" i="4"/>
  <c r="F63" i="4"/>
  <c r="F64" i="4"/>
  <c r="I19" i="2"/>
  <c r="G77" i="4"/>
  <c r="N64" i="1"/>
  <c r="P64" i="1"/>
  <c r="Q64" i="1"/>
  <c r="R64" i="1"/>
  <c r="C83" i="4"/>
  <c r="G82" i="4"/>
  <c r="J81" i="4"/>
  <c r="G81" i="4"/>
  <c r="J80" i="4"/>
  <c r="N79" i="4" s="1"/>
  <c r="G80" i="4"/>
  <c r="J79" i="4"/>
  <c r="G79" i="4"/>
  <c r="G84" i="4" s="1"/>
  <c r="J78" i="4"/>
  <c r="G78" i="4"/>
  <c r="J76" i="4"/>
  <c r="G76" i="4"/>
  <c r="J75" i="4"/>
  <c r="J83" i="4" s="1"/>
  <c r="L84" i="4" s="1"/>
  <c r="G75" i="4"/>
  <c r="C75" i="4"/>
  <c r="J74" i="4"/>
  <c r="G74" i="4"/>
  <c r="J73" i="4"/>
  <c r="G73" i="4"/>
  <c r="J72" i="4"/>
  <c r="G72" i="4"/>
  <c r="J71" i="4"/>
  <c r="G71" i="4"/>
  <c r="J70" i="4"/>
  <c r="N69" i="4" s="1"/>
  <c r="G70" i="4"/>
  <c r="J69" i="4"/>
  <c r="G69" i="4"/>
  <c r="V33" i="2"/>
  <c r="T33" i="2"/>
  <c r="T31" i="2"/>
  <c r="V31" i="2"/>
  <c r="T29" i="2"/>
  <c r="V29" i="2" s="1"/>
  <c r="T28" i="2"/>
  <c r="V28" i="2" s="1"/>
  <c r="T27" i="2"/>
  <c r="T25" i="2"/>
  <c r="T24" i="2"/>
  <c r="V24" i="2" s="1"/>
  <c r="T23" i="2"/>
  <c r="T22" i="2"/>
  <c r="V22" i="2" s="1"/>
  <c r="T21" i="2"/>
  <c r="V21" i="2" s="1"/>
  <c r="T20" i="2"/>
  <c r="V20" i="2" s="1"/>
  <c r="T19" i="2"/>
  <c r="T18" i="2"/>
  <c r="V18" i="2" s="1"/>
  <c r="T17" i="2"/>
  <c r="T16" i="2"/>
  <c r="T15" i="2"/>
  <c r="T14" i="2"/>
  <c r="T13" i="2"/>
  <c r="T12" i="2"/>
  <c r="T10" i="2"/>
  <c r="V10" i="2" s="1"/>
  <c r="T32" i="2"/>
  <c r="V32" i="2"/>
  <c r="T30" i="2"/>
  <c r="V30" i="2" s="1"/>
  <c r="J64" i="4"/>
  <c r="J60" i="4"/>
  <c r="J58" i="4"/>
  <c r="J56" i="4"/>
  <c r="C37" i="4"/>
  <c r="E41" i="4"/>
  <c r="E39" i="4"/>
  <c r="J54" i="4"/>
  <c r="J52" i="4"/>
  <c r="J50" i="4"/>
  <c r="C30" i="4"/>
  <c r="G34" i="4"/>
  <c r="G47" i="4" s="1"/>
  <c r="G33" i="4"/>
  <c r="G46" i="4"/>
  <c r="J24" i="4"/>
  <c r="J25" i="4"/>
  <c r="N24" i="4" s="1"/>
  <c r="J26" i="4"/>
  <c r="J27" i="4"/>
  <c r="J28" i="4"/>
  <c r="J29" i="4"/>
  <c r="J30" i="4"/>
  <c r="J31" i="4"/>
  <c r="J32" i="4"/>
  <c r="J33" i="4"/>
  <c r="N33" i="4" s="1"/>
  <c r="J34" i="4"/>
  <c r="J35" i="4"/>
  <c r="G36" i="4"/>
  <c r="G35" i="4"/>
  <c r="G32" i="4"/>
  <c r="G31" i="4"/>
  <c r="G30" i="4"/>
  <c r="G29" i="4"/>
  <c r="G28" i="4"/>
  <c r="G27" i="4"/>
  <c r="G26" i="4"/>
  <c r="G25" i="4"/>
  <c r="G24" i="4"/>
  <c r="K19" i="4"/>
  <c r="K18" i="4"/>
  <c r="K17" i="4"/>
  <c r="K16" i="4"/>
  <c r="K15" i="4"/>
  <c r="K14" i="4"/>
  <c r="K13" i="4"/>
  <c r="K12" i="4"/>
  <c r="K11" i="4"/>
  <c r="K10" i="4"/>
  <c r="K9" i="4"/>
  <c r="V63" i="1"/>
  <c r="V62" i="1"/>
  <c r="V61" i="1"/>
  <c r="V60" i="1"/>
  <c r="V59" i="1"/>
  <c r="V58" i="1"/>
  <c r="V57" i="1"/>
  <c r="V52" i="1"/>
  <c r="V51" i="1"/>
  <c r="V50" i="1"/>
  <c r="V49" i="1"/>
  <c r="V48" i="1"/>
  <c r="V47" i="1"/>
  <c r="V46" i="1"/>
  <c r="V45" i="1"/>
  <c r="V44" i="1"/>
  <c r="V43" i="1"/>
  <c r="V42" i="1"/>
  <c r="V41" i="1"/>
  <c r="V40" i="1"/>
  <c r="V39" i="1"/>
  <c r="V38" i="1"/>
  <c r="V37" i="1"/>
  <c r="V36" i="1"/>
  <c r="V35" i="1"/>
  <c r="V34" i="1"/>
  <c r="V33" i="1"/>
  <c r="V32" i="1"/>
  <c r="V31" i="1"/>
  <c r="V30" i="1"/>
  <c r="V29" i="1"/>
  <c r="V28" i="1"/>
  <c r="V27" i="1"/>
  <c r="V26" i="1"/>
  <c r="V24" i="1"/>
  <c r="V23" i="1"/>
  <c r="V22" i="1"/>
  <c r="V21" i="1"/>
  <c r="V20" i="1"/>
  <c r="U63" i="1"/>
  <c r="U62" i="1"/>
  <c r="U59" i="1"/>
  <c r="U58" i="1"/>
  <c r="U57" i="1"/>
  <c r="U51" i="1"/>
  <c r="U50" i="1"/>
  <c r="U49" i="1"/>
  <c r="U47" i="1"/>
  <c r="U46" i="1"/>
  <c r="U45" i="1"/>
  <c r="U44" i="1"/>
  <c r="U42" i="1"/>
  <c r="U41" i="1"/>
  <c r="U40" i="1"/>
  <c r="U39" i="1"/>
  <c r="U38" i="1"/>
  <c r="U37" i="1"/>
  <c r="U36" i="1"/>
  <c r="U35" i="1"/>
  <c r="U34" i="1"/>
  <c r="U33" i="1"/>
  <c r="U32" i="1"/>
  <c r="U31" i="1"/>
  <c r="U30" i="1"/>
  <c r="U28" i="1"/>
  <c r="U27" i="1"/>
  <c r="U26" i="1"/>
  <c r="U24" i="1"/>
  <c r="U23" i="1"/>
  <c r="U21" i="1"/>
  <c r="U20" i="1"/>
  <c r="J9" i="1"/>
  <c r="T26" i="2"/>
  <c r="I11" i="2"/>
  <c r="L34" i="2"/>
  <c r="I33" i="2"/>
  <c r="I30" i="2"/>
  <c r="I28" i="2"/>
  <c r="I26" i="2"/>
  <c r="I24" i="2"/>
  <c r="I21" i="2"/>
  <c r="I15" i="2"/>
  <c r="I14" i="2"/>
  <c r="U11" i="2"/>
  <c r="T11" i="2"/>
  <c r="I10" i="2"/>
  <c r="W54" i="1"/>
  <c r="W53" i="1"/>
  <c r="V19" i="1"/>
  <c r="U19" i="1"/>
  <c r="V15" i="2"/>
  <c r="V13" i="2"/>
  <c r="V11" i="2"/>
  <c r="J37" i="4"/>
  <c r="L38" i="4" s="1"/>
  <c r="U29" i="1"/>
  <c r="M64" i="1"/>
  <c r="T15" i="1"/>
  <c r="G38" i="4" l="1"/>
  <c r="U22" i="1"/>
  <c r="U64" i="1" s="1"/>
  <c r="M73" i="1"/>
  <c r="U25" i="1"/>
  <c r="W25" i="1" s="1"/>
  <c r="W40" i="1"/>
  <c r="W60" i="1"/>
  <c r="W52" i="1"/>
  <c r="W32" i="1"/>
  <c r="W36" i="1"/>
  <c r="W12" i="1"/>
  <c r="W46" i="1"/>
  <c r="W50" i="1"/>
  <c r="T64" i="1"/>
  <c r="V15" i="1"/>
  <c r="W15" i="1" s="1"/>
  <c r="W19" i="1"/>
  <c r="W55" i="1"/>
  <c r="W59" i="1"/>
  <c r="T34" i="2"/>
  <c r="V12" i="2"/>
  <c r="V14" i="2"/>
  <c r="V16" i="2"/>
  <c r="V19" i="2"/>
  <c r="V27" i="2"/>
  <c r="V17" i="2"/>
  <c r="V25" i="2"/>
  <c r="V26" i="2"/>
  <c r="U34" i="2"/>
  <c r="I34" i="2"/>
  <c r="V23" i="2"/>
  <c r="W57" i="1"/>
  <c r="W21" i="1"/>
  <c r="W41" i="1"/>
  <c r="W45" i="1"/>
  <c r="W49" i="1"/>
  <c r="W27" i="1"/>
  <c r="W31" i="1"/>
  <c r="W35" i="1"/>
  <c r="W39" i="1"/>
  <c r="W43" i="1"/>
  <c r="W47" i="1"/>
  <c r="W51" i="1"/>
  <c r="W61" i="1"/>
  <c r="W26" i="1"/>
  <c r="W18" i="1"/>
  <c r="W14" i="1"/>
  <c r="W24" i="1"/>
  <c r="W13" i="1"/>
  <c r="W58" i="1"/>
  <c r="W62" i="1"/>
  <c r="W56" i="1"/>
  <c r="W30" i="1"/>
  <c r="W38" i="1"/>
  <c r="W42" i="1"/>
  <c r="W23" i="1"/>
  <c r="W28" i="1"/>
  <c r="W44" i="1"/>
  <c r="W48" i="1"/>
  <c r="W17" i="1"/>
  <c r="W29" i="1"/>
  <c r="W22" i="1" l="1"/>
  <c r="W34" i="2"/>
  <c r="Y34" i="2"/>
  <c r="V34" i="2"/>
  <c r="V64" i="1"/>
  <c r="W64" i="1" l="1"/>
</calcChain>
</file>

<file path=xl/comments1.xml><?xml version="1.0" encoding="utf-8"?>
<comments xmlns="http://schemas.openxmlformats.org/spreadsheetml/2006/main">
  <authors>
    <author>LORENA ROBAYO FIQUE</author>
    <author>FRODOKIKO</author>
  </authors>
  <commentList>
    <comment ref="I9" authorId="0" shapeId="0">
      <text>
        <r>
          <rPr>
            <b/>
            <sz val="9"/>
            <color indexed="81"/>
            <rFont val="Tahoma"/>
            <family val="2"/>
          </rPr>
          <t>LORENA ROBAYO FIQUE:</t>
        </r>
        <r>
          <rPr>
            <sz val="9"/>
            <color indexed="81"/>
            <rFont val="Tahoma"/>
            <family val="2"/>
          </rPr>
          <t xml:space="preserve">
</t>
        </r>
      </text>
    </comment>
    <comment ref="S9" authorId="0" shapeId="0">
      <text>
        <r>
          <rPr>
            <b/>
            <sz val="9"/>
            <color indexed="81"/>
            <rFont val="Tahoma"/>
            <family val="2"/>
          </rPr>
          <t>LORENA ROBAYO FIQUE:</t>
        </r>
        <r>
          <rPr>
            <sz val="9"/>
            <color indexed="81"/>
            <rFont val="Tahoma"/>
            <family val="2"/>
          </rPr>
          <t xml:space="preserve">
ley 1608 cuentas maestras</t>
        </r>
      </text>
    </comment>
    <comment ref="S10" authorId="0" shapeId="0">
      <text>
        <r>
          <rPr>
            <b/>
            <sz val="9"/>
            <color indexed="81"/>
            <rFont val="Tahoma"/>
            <family val="2"/>
          </rPr>
          <t>LORENA ROBAYO FIQUE:</t>
        </r>
        <r>
          <rPr>
            <sz val="9"/>
            <color indexed="81"/>
            <rFont val="Tahoma"/>
            <family val="2"/>
          </rPr>
          <t xml:space="preserve">
ley 1608 cuentas maestras</t>
        </r>
      </text>
    </comment>
    <comment ref="S12" authorId="0" shapeId="0">
      <text>
        <r>
          <rPr>
            <b/>
            <sz val="9"/>
            <color indexed="81"/>
            <rFont val="Tahoma"/>
            <family val="2"/>
          </rPr>
          <t>LORENA ROBAYO FIQUE:</t>
        </r>
        <r>
          <rPr>
            <sz val="9"/>
            <color indexed="81"/>
            <rFont val="Tahoma"/>
            <family val="2"/>
          </rPr>
          <t xml:space="preserve">
recursos fosyga y transferencias departamento y nacion </t>
        </r>
      </text>
    </comment>
    <comment ref="S13" authorId="0" shapeId="0">
      <text>
        <r>
          <rPr>
            <b/>
            <sz val="9"/>
            <color indexed="81"/>
            <rFont val="Tahoma"/>
            <family val="2"/>
          </rPr>
          <t>LORENA ROBAYO FIQUE:</t>
        </r>
        <r>
          <rPr>
            <sz val="9"/>
            <color indexed="81"/>
            <rFont val="Tahoma"/>
            <family val="2"/>
          </rPr>
          <t xml:space="preserve">
SUPERSALUD</t>
        </r>
      </text>
    </comment>
    <comment ref="M14" authorId="0" shapeId="0">
      <text>
        <r>
          <rPr>
            <b/>
            <sz val="9"/>
            <color indexed="81"/>
            <rFont val="Tahoma"/>
            <family val="2"/>
          </rPr>
          <t>LORENA ROBAYO FIQUE:</t>
        </r>
        <r>
          <rPr>
            <sz val="9"/>
            <color indexed="81"/>
            <rFont val="Tahoma"/>
            <family val="2"/>
          </rPr>
          <t xml:space="preserve">
VIKY</t>
        </r>
      </text>
    </comment>
    <comment ref="M15" authorId="0" shapeId="0">
      <text>
        <r>
          <rPr>
            <b/>
            <sz val="9"/>
            <color indexed="81"/>
            <rFont val="Tahoma"/>
            <family val="2"/>
          </rPr>
          <t>LORENA ROBAYO FIQUE:</t>
        </r>
        <r>
          <rPr>
            <sz val="9"/>
            <color indexed="81"/>
            <rFont val="Tahoma"/>
            <family val="2"/>
          </rPr>
          <t xml:space="preserve">
SISTEMATIZACION- BASE DATOS RS</t>
        </r>
      </text>
    </comment>
    <comment ref="M17" authorId="0" shapeId="0">
      <text>
        <r>
          <rPr>
            <b/>
            <sz val="9"/>
            <color indexed="81"/>
            <rFont val="Tahoma"/>
            <family val="2"/>
          </rPr>
          <t>LORENA ROBAYO FIQUE:</t>
        </r>
        <r>
          <rPr>
            <sz val="9"/>
            <color indexed="81"/>
            <rFont val="Tahoma"/>
            <family val="2"/>
          </rPr>
          <t xml:space="preserve">
seguimiento lida .eapb RIAS PARTE DE ESTA PLATQ VIENE DE GESTIÓN QUE SON  5.306.000</t>
        </r>
      </text>
    </comment>
    <comment ref="M18" authorId="0" shapeId="0">
      <text>
        <r>
          <rPr>
            <b/>
            <sz val="9"/>
            <color indexed="81"/>
            <rFont val="Tahoma"/>
            <family val="2"/>
          </rPr>
          <t xml:space="preserve">LIDA TORRES
</t>
        </r>
        <r>
          <rPr>
            <sz val="9"/>
            <color indexed="81"/>
            <rFont val="Tahoma"/>
            <family val="2"/>
          </rPr>
          <t xml:space="preserve">
seguimiento lida .eapb</t>
        </r>
      </text>
    </comment>
    <comment ref="I19" authorId="0" shapeId="0">
      <text>
        <r>
          <rPr>
            <b/>
            <sz val="9"/>
            <color indexed="81"/>
            <rFont val="Tahoma"/>
            <family val="2"/>
          </rPr>
          <t>LORENA ROBAYO FIQUE:</t>
        </r>
        <r>
          <rPr>
            <sz val="9"/>
            <color indexed="81"/>
            <rFont val="Tahoma"/>
            <family val="2"/>
          </rPr>
          <t xml:space="preserve">
i tri se han efectuado 3 en temas AIEPI, SSR, planificación y cronicos</t>
        </r>
      </text>
    </comment>
    <comment ref="M20" authorId="0" shapeId="0">
      <text>
        <r>
          <rPr>
            <b/>
            <sz val="9"/>
            <color indexed="81"/>
            <rFont val="Tahoma"/>
            <family val="2"/>
          </rPr>
          <t>LORENA ROBAYO FIQUE:</t>
        </r>
        <r>
          <rPr>
            <sz val="9"/>
            <color indexed="81"/>
            <rFont val="Tahoma"/>
            <family val="2"/>
          </rPr>
          <t xml:space="preserve">
lorena</t>
        </r>
      </text>
    </comment>
    <comment ref="M21" authorId="0" shapeId="0">
      <text>
        <r>
          <rPr>
            <b/>
            <sz val="9"/>
            <color indexed="81"/>
            <rFont val="Tahoma"/>
            <family val="2"/>
          </rPr>
          <t>LORENA ROBAYO FIQUE:</t>
        </r>
        <r>
          <rPr>
            <sz val="9"/>
            <color indexed="81"/>
            <rFont val="Tahoma"/>
            <family val="2"/>
          </rPr>
          <t xml:space="preserve">
CONY , LA OTRA PARTE DEL CONTRATO QUE SON   5.840.000   VA PARA 
 TRANSMISIBLES </t>
        </r>
      </text>
    </comment>
    <comment ref="N21" authorId="0" shapeId="0">
      <text>
        <r>
          <rPr>
            <b/>
            <sz val="9"/>
            <color indexed="81"/>
            <rFont val="Tahoma"/>
            <family val="2"/>
          </rPr>
          <t>LORENA ROBAYO FIQUE:</t>
        </r>
        <r>
          <rPr>
            <sz val="9"/>
            <color indexed="81"/>
            <rFont val="Tahoma"/>
            <family val="2"/>
          </rPr>
          <t xml:space="preserve">
CONY , LA OTRA PARTE DEL CONTRATO QUE SON   5.840.000   VA PARA 
 TRANSMISIBLES </t>
        </r>
      </text>
    </comment>
    <comment ref="I22" authorId="0" shapeId="0">
      <text>
        <r>
          <rPr>
            <b/>
            <sz val="9"/>
            <color indexed="81"/>
            <rFont val="Tahoma"/>
            <family val="2"/>
          </rPr>
          <t>LORENA ROBAYO FIQUE:</t>
        </r>
        <r>
          <rPr>
            <sz val="9"/>
            <color indexed="81"/>
            <rFont val="Tahoma"/>
            <family val="2"/>
          </rPr>
          <t xml:space="preserve">
visitas de vigilancia efectuadas por los profesionales y las gebisde acuerdo al riesgo encointrado-4600 familias 
visitas 1371</t>
        </r>
      </text>
    </comment>
    <comment ref="M22" authorId="0" shapeId="0">
      <text>
        <r>
          <rPr>
            <b/>
            <sz val="9"/>
            <color indexed="81"/>
            <rFont val="Tahoma"/>
            <family val="2"/>
          </rPr>
          <t>LORENA ROBAYO FIQUE:</t>
        </r>
        <r>
          <rPr>
            <sz val="9"/>
            <color indexed="81"/>
            <rFont val="Tahoma"/>
            <family val="2"/>
          </rPr>
          <t xml:space="preserve">
SE LE RESTO 24160 000DE CONY</t>
        </r>
      </text>
    </comment>
    <comment ref="I23" authorId="0" shapeId="0">
      <text>
        <r>
          <rPr>
            <b/>
            <sz val="9"/>
            <color indexed="81"/>
            <rFont val="Tahoma"/>
            <family val="2"/>
          </rPr>
          <t>LORENA ROBAYO FIQUE:</t>
        </r>
        <r>
          <rPr>
            <sz val="9"/>
            <color indexed="81"/>
            <rFont val="Tahoma"/>
            <family val="2"/>
          </rPr>
          <t xml:space="preserve">
visitas de vigilancia efectuadas por los profesionales y las gebisde acuerdo al riesgo encointrado-4600 familias 
visitas 1371</t>
        </r>
      </text>
    </comment>
    <comment ref="M23" authorId="0" shapeId="0">
      <text>
        <r>
          <rPr>
            <b/>
            <sz val="9"/>
            <color indexed="81"/>
            <rFont val="Tahoma"/>
            <family val="2"/>
          </rPr>
          <t>LORENA ROBAYO FIQUE:</t>
        </r>
        <r>
          <rPr>
            <sz val="9"/>
            <color indexed="81"/>
            <rFont val="Tahoma"/>
            <family val="2"/>
          </rPr>
          <t xml:space="preserve">
se suma con la dimension de vulnerables</t>
        </r>
      </text>
    </comment>
    <comment ref="N23" authorId="0" shapeId="0">
      <text>
        <r>
          <rPr>
            <b/>
            <sz val="9"/>
            <color indexed="81"/>
            <rFont val="Tahoma"/>
            <family val="2"/>
          </rPr>
          <t>LORENA ROBAYO FIQUE:</t>
        </r>
        <r>
          <rPr>
            <sz val="9"/>
            <color indexed="81"/>
            <rFont val="Tahoma"/>
            <family val="2"/>
          </rPr>
          <t xml:space="preserve">
se suma con la dimension de vulnerables</t>
        </r>
      </text>
    </comment>
    <comment ref="E24" authorId="0" shapeId="0">
      <text>
        <r>
          <rPr>
            <b/>
            <sz val="9"/>
            <color indexed="81"/>
            <rFont val="Tahoma"/>
            <family val="2"/>
          </rPr>
          <t>LORENA ROBAYO FIQUE:</t>
        </r>
        <r>
          <rPr>
            <sz val="9"/>
            <color indexed="81"/>
            <rFont val="Tahoma"/>
            <family val="2"/>
          </rPr>
          <t xml:space="preserve">
protocolo del guiaf</t>
        </r>
      </text>
    </comment>
    <comment ref="I24" authorId="0" shapeId="0">
      <text>
        <r>
          <rPr>
            <b/>
            <sz val="9"/>
            <color indexed="81"/>
            <rFont val="Tahoma"/>
            <family val="2"/>
          </rPr>
          <t>LORENA ROBAYO FIQUE:</t>
        </r>
        <r>
          <rPr>
            <sz val="9"/>
            <color indexed="81"/>
            <rFont val="Tahoma"/>
            <family val="2"/>
          </rPr>
          <t xml:space="preserve">
visitas de vigilancia efectuadas por los profesionales y las gebisde acuerdo al riesgo encointrado-4600 familias 
visitas 1371</t>
        </r>
      </text>
    </comment>
    <comment ref="M24" authorId="0" shapeId="0">
      <text>
        <r>
          <rPr>
            <b/>
            <sz val="9"/>
            <color indexed="81"/>
            <rFont val="Tahoma"/>
            <family val="2"/>
          </rPr>
          <t>LORENA ROBAYO FIQUE:</t>
        </r>
        <r>
          <rPr>
            <sz val="9"/>
            <color indexed="81"/>
            <rFont val="Tahoma"/>
            <family val="2"/>
          </rPr>
          <t xml:space="preserve">
SE RESTA 5306000 DE LIDA </t>
        </r>
      </text>
    </comment>
    <comment ref="M25" authorId="0" shapeId="0">
      <text>
        <r>
          <rPr>
            <b/>
            <sz val="9"/>
            <color indexed="81"/>
            <rFont val="Tahoma"/>
            <family val="2"/>
          </rPr>
          <t>LORENA ROBAYO FIQUE:</t>
        </r>
        <r>
          <rPr>
            <sz val="9"/>
            <color indexed="81"/>
            <rFont val="Tahoma"/>
            <family val="2"/>
          </rPr>
          <t xml:space="preserve">
ISABEL son 10.000.000 + el arriendo de la oficina 25.404.000 Y el restante de recurso para ajustar definitiva de fortalecimiento-OTROS RECURSO DE FUNCIONAMIENTO</t>
        </r>
      </text>
    </comment>
    <comment ref="N25" authorId="0" shapeId="0">
      <text>
        <r>
          <rPr>
            <b/>
            <sz val="9"/>
            <color indexed="81"/>
            <rFont val="Tahoma"/>
            <family val="2"/>
          </rPr>
          <t>LORENA ROBAYO FIQUE:</t>
        </r>
        <r>
          <rPr>
            <sz val="9"/>
            <color indexed="81"/>
            <rFont val="Tahoma"/>
            <family val="2"/>
          </rPr>
          <t xml:space="preserve">
ISA ARRIENDO POR UN VALOR DE 25.404.000</t>
        </r>
      </text>
    </comment>
    <comment ref="O27" authorId="0" shapeId="0">
      <text>
        <r>
          <rPr>
            <b/>
            <sz val="9"/>
            <color indexed="81"/>
            <rFont val="Tahoma"/>
            <family val="2"/>
          </rPr>
          <t>LORENA ROBAYO FIQUE:</t>
        </r>
        <r>
          <rPr>
            <sz val="9"/>
            <color indexed="81"/>
            <rFont val="Tahoma"/>
            <family val="2"/>
          </rPr>
          <t xml:space="preserve">
psicoactivas</t>
        </r>
      </text>
    </comment>
    <comment ref="E29" authorId="0" shapeId="0">
      <text>
        <r>
          <rPr>
            <b/>
            <sz val="9"/>
            <color indexed="81"/>
            <rFont val="Tahoma"/>
            <family val="2"/>
          </rPr>
          <t>LORENA ROBAYO FIQUE:</t>
        </r>
        <r>
          <rPr>
            <sz val="9"/>
            <color indexed="81"/>
            <rFont val="Tahoma"/>
            <family val="2"/>
          </rPr>
          <t xml:space="preserve">
soporte- fisico y plataforme del pts</t>
        </r>
      </text>
    </comment>
    <comment ref="I33" authorId="0" shapeId="0">
      <text>
        <r>
          <rPr>
            <b/>
            <sz val="9"/>
            <color indexed="81"/>
            <rFont val="Tahoma"/>
            <family val="2"/>
          </rPr>
          <t>LORENA ROBAYO FIQUE:</t>
        </r>
        <r>
          <rPr>
            <sz val="9"/>
            <color indexed="81"/>
            <rFont val="Tahoma"/>
            <family val="2"/>
          </rPr>
          <t xml:space="preserve">
meta alcanzada</t>
        </r>
      </text>
    </comment>
    <comment ref="E34" authorId="0" shapeId="0">
      <text>
        <r>
          <rPr>
            <b/>
            <sz val="9"/>
            <color indexed="81"/>
            <rFont val="Tahoma"/>
            <family val="2"/>
          </rPr>
          <t>LORENA ROBAYO FIQUE:</t>
        </r>
        <r>
          <rPr>
            <sz val="9"/>
            <color indexed="81"/>
            <rFont val="Tahoma"/>
            <family val="2"/>
          </rPr>
          <t xml:space="preserve">
plan de accion -enviar el documento</t>
        </r>
      </text>
    </comment>
    <comment ref="I34" authorId="0" shapeId="0">
      <text>
        <r>
          <rPr>
            <b/>
            <sz val="9"/>
            <color indexed="81"/>
            <rFont val="Tahoma"/>
            <family val="2"/>
          </rPr>
          <t>LORENA ROBAYO FIQUE:</t>
        </r>
        <r>
          <rPr>
            <sz val="9"/>
            <color indexed="81"/>
            <rFont val="Tahoma"/>
            <family val="2"/>
          </rPr>
          <t xml:space="preserve">
meta alcanzada</t>
        </r>
      </text>
    </comment>
    <comment ref="E37" authorId="0" shapeId="0">
      <text>
        <r>
          <rPr>
            <b/>
            <sz val="9"/>
            <color indexed="81"/>
            <rFont val="Tahoma"/>
            <family val="2"/>
          </rPr>
          <t>LORENA ROBAYO FIQUE:</t>
        </r>
        <r>
          <rPr>
            <sz val="9"/>
            <color indexed="81"/>
            <rFont val="Tahoma"/>
            <family val="2"/>
          </rPr>
          <t xml:space="preserve">
GOBIERNO</t>
        </r>
      </text>
    </comment>
    <comment ref="M45" authorId="0" shapeId="0">
      <text>
        <r>
          <rPr>
            <b/>
            <sz val="9"/>
            <color indexed="81"/>
            <rFont val="Tahoma"/>
            <family val="2"/>
          </rPr>
          <t>LORENA ROBAYO FIQUE:</t>
        </r>
        <r>
          <rPr>
            <sz val="9"/>
            <color indexed="81"/>
            <rFont val="Tahoma"/>
            <family val="2"/>
          </rPr>
          <t xml:space="preserve">
valor con la suma de vulnerables</t>
        </r>
      </text>
    </comment>
    <comment ref="N45" authorId="0" shapeId="0">
      <text>
        <r>
          <rPr>
            <b/>
            <sz val="9"/>
            <color indexed="81"/>
            <rFont val="Tahoma"/>
            <family val="2"/>
          </rPr>
          <t>LORENA ROBAYO FIQUE:</t>
        </r>
        <r>
          <rPr>
            <sz val="9"/>
            <color indexed="81"/>
            <rFont val="Tahoma"/>
            <family val="2"/>
          </rPr>
          <t xml:space="preserve">
valor sumado con vulnerables</t>
        </r>
      </text>
    </comment>
    <comment ref="I47" authorId="0" shapeId="0">
      <text>
        <r>
          <rPr>
            <b/>
            <sz val="9"/>
            <color indexed="81"/>
            <rFont val="Tahoma"/>
            <family val="2"/>
          </rPr>
          <t xml:space="preserve">LORENA ROBAYO FIQUE:menores de 5 años DNT aguda 1.4 de 143 registros
DNT cronica de 13.29 de 143 registros
DNT global 6.61 de 121 registros - se toma este valor 
sobre peso 7.69
obesidad 1.4
en el primer trimestre se presento dificultad en el registro por parte de la UPGD se realiza acompañamiento y asistencia tecnica
adolescentes delgadez 2.81, sobrepeso 19.22 obesidad 4.97, niños y niñas menores de 5 sobrepeso 3.1 y obesidad 1.21, 5-11 delgadez 1.23, sobrepeso 19.08, obesidad 9.09 segun fuente MANGO Se desarrollan actividades a traves de la dimensción seguiridad alimentaria y nutricional inmersas en el plan de acción en salud de la vigencia 2019, actividades en el PIC con acciones de promocion de la salud, gestion del riesgo, gestión de la salud publica, Se tomo como registro la DNT global de 64 casos presentados en niños menores de 5 años, de igual manera se presentan los siguientes indicadores DESNUTRICION CRONICA/BAJA TALLA 149 REPRESENTAN EL 11.77
DESNUTRICION AGUDA / DELGADEZ 43 3.40
SOBREPESO 40 CASOS 3.16
363 casos reportados de niños y niñas adolescentes de 1354 notificados total 26.81
</t>
        </r>
      </text>
    </comment>
    <comment ref="M47" authorId="1" shapeId="0">
      <text>
        <r>
          <rPr>
            <b/>
            <sz val="9"/>
            <color indexed="81"/>
            <rFont val="Tahoma"/>
            <family val="2"/>
          </rPr>
          <t>FRODOKIKO:</t>
        </r>
        <r>
          <rPr>
            <sz val="9"/>
            <color indexed="81"/>
            <rFont val="Tahoma"/>
            <family val="2"/>
          </rPr>
          <t xml:space="preserve">
ppto nutricion</t>
        </r>
      </text>
    </comment>
    <comment ref="I48" authorId="0" shapeId="0">
      <text>
        <r>
          <rPr>
            <b/>
            <sz val="9"/>
            <color indexed="81"/>
            <rFont val="Tahoma"/>
            <family val="2"/>
          </rPr>
          <t xml:space="preserve">LORENA ROBAYO FIQUE:menores de 5 años DNT aguda 1.4 de 143 registros
DNT cronica de 13.29 de 143 registros
DNT global 6.61 de 121 registros - se toma este valor 
sobre peso 7.69
obesidad 1.4
en el primer trimestre se presento dificultad en el registro por parte de la UPGD se realiza acompañamiento y asistencia tecnica
adolescentes delgadez 2.81, sobrepeso 19.22 obesidad 4.97, niños y niñas menores de 5 sobrepeso 3.1 y obesidad 1.21, 5-11 delgadez 1.23, sobrepeso 19.08, obesidad 9.09 segun fuente MANGO Se desarrollan actividades a traves de la dimensción seguiridad alimentaria y nutricional inmersas en el plan de acción en salud de la vigencia 2019, actividades en el PIC con acciones de promocion de la salud, gestion del riesgo, gestión de la salud publica, Se tomo como registro la DNT global de 64 casos presentados en niños menores de 5 años, de igual manera se presentan los siguientes indicadores DESNUTRICION CRONICA/BAJA TALLA 149 REPRESENTAN EL 11.77
DESNUTRICION AGUDA / DELGADEZ 43 3.40
SOBREPESO 40 CASOS 3.16
363 casos reportados de niños y niñas adolescentes de 1354 notificados total 26.81
</t>
        </r>
      </text>
    </comment>
    <comment ref="M48" authorId="1" shapeId="0">
      <text>
        <r>
          <rPr>
            <b/>
            <sz val="9"/>
            <color indexed="81"/>
            <rFont val="Tahoma"/>
            <family val="2"/>
          </rPr>
          <t>FRODOKIKO:</t>
        </r>
        <r>
          <rPr>
            <sz val="9"/>
            <color indexed="81"/>
            <rFont val="Tahoma"/>
            <family val="2"/>
          </rPr>
          <t xml:space="preserve">
ppto nutricion</t>
        </r>
      </text>
    </comment>
    <comment ref="I49" authorId="0" shapeId="0">
      <text>
        <r>
          <rPr>
            <b/>
            <sz val="9"/>
            <color indexed="81"/>
            <rFont val="Tahoma"/>
            <family val="2"/>
          </rPr>
          <t xml:space="preserve">LORENA ROBAYO FIQUE:menores de 5 años DNT aguda 1.4 de 143 registros
DNT cronica de 13.29 de 143 registros
DNT global 6.61 de 121 registros - se toma este valor 
sobre peso 7.69
obesidad 1.4
en el primer trimestre se presento dificultad en el registro por parte de la UPGD se realiza acompañamiento y asistencia tecnica
adolescentes delgadez 2.81, sobrepeso 19.22 obesidad 4.97, niños y niñas menores de 5 sobrepeso 3.1 y obesidad 1.21, 5-11 delgadez 1.23, sobrepeso 19.08, obesidad 9.09 segun fuente MANGO Se desarrollan actividades a traves de la dimensción seguiridad alimentaria y nutricional inmersas en el plan de acción en salud de la vigencia 2019, actividades en el PIC con acciones de promocion de la salud, gestion del riesgo, gestión de la salud publica, Se tomo como registro la DNT global de 64 casos presentados en niños menores de 5 años, de igual manera se presentan los siguientes indicadores DESNUTRICION CRONICA/BAJA TALLA 149 REPRESENTAN EL 11.77
DESNUTRICION AGUDA / DELGADEZ 43 3.40
SOBREPESO 40 CASOS 3.16
363 casos reportados de niños y niñas adolescentes de 1354 notificados total 26.81
</t>
        </r>
      </text>
    </comment>
    <comment ref="M49" authorId="1" shapeId="0">
      <text>
        <r>
          <rPr>
            <b/>
            <sz val="9"/>
            <color indexed="81"/>
            <rFont val="Tahoma"/>
            <family val="2"/>
          </rPr>
          <t>FRODOKIKO:</t>
        </r>
        <r>
          <rPr>
            <sz val="9"/>
            <color indexed="81"/>
            <rFont val="Tahoma"/>
            <family val="2"/>
          </rPr>
          <t xml:space="preserve">
ppto nutricion</t>
        </r>
      </text>
    </comment>
    <comment ref="E50" authorId="0" shapeId="0">
      <text>
        <r>
          <rPr>
            <b/>
            <sz val="9"/>
            <color indexed="81"/>
            <rFont val="Tahoma"/>
            <family val="2"/>
          </rPr>
          <t>LORENA ROBAYO FIQUE:</t>
        </r>
        <r>
          <rPr>
            <sz val="9"/>
            <color indexed="81"/>
            <rFont val="Tahoma"/>
            <family val="2"/>
          </rPr>
          <t xml:space="preserve">
KARDEX DE GESTANTES</t>
        </r>
      </text>
    </comment>
    <comment ref="M57" authorId="1" shapeId="0">
      <text>
        <r>
          <rPr>
            <b/>
            <sz val="9"/>
            <color indexed="81"/>
            <rFont val="Tahoma"/>
            <family val="2"/>
          </rPr>
          <t>FRODOKIKO:</t>
        </r>
        <r>
          <rPr>
            <sz val="9"/>
            <color indexed="81"/>
            <rFont val="Tahoma"/>
            <family val="2"/>
          </rPr>
          <t xml:space="preserve">
ppto: nutricion</t>
        </r>
      </text>
    </comment>
    <comment ref="M58" authorId="1" shapeId="0">
      <text>
        <r>
          <rPr>
            <b/>
            <sz val="9"/>
            <color indexed="81"/>
            <rFont val="Tahoma"/>
            <family val="2"/>
          </rPr>
          <t>FRODOKIKO:</t>
        </r>
        <r>
          <rPr>
            <sz val="9"/>
            <color indexed="81"/>
            <rFont val="Tahoma"/>
            <family val="2"/>
          </rPr>
          <t xml:space="preserve">
ppto nutricion 2000000
se invierten 3000000 de gestion</t>
        </r>
      </text>
    </comment>
    <comment ref="M59" authorId="1" shapeId="0">
      <text>
        <r>
          <rPr>
            <b/>
            <sz val="9"/>
            <color indexed="81"/>
            <rFont val="Tahoma"/>
            <family val="2"/>
          </rPr>
          <t>FRODOKIKO:</t>
        </r>
        <r>
          <rPr>
            <sz val="9"/>
            <color indexed="81"/>
            <rFont val="Tahoma"/>
            <family val="2"/>
          </rPr>
          <t xml:space="preserve">
nutricion</t>
        </r>
      </text>
    </comment>
    <comment ref="O59" authorId="1" shapeId="0">
      <text>
        <r>
          <rPr>
            <b/>
            <sz val="9"/>
            <color indexed="81"/>
            <rFont val="Tahoma"/>
            <family val="2"/>
          </rPr>
          <t>FRODOKIKO:</t>
        </r>
        <r>
          <rPr>
            <sz val="9"/>
            <color indexed="81"/>
            <rFont val="Tahoma"/>
            <family val="2"/>
          </rPr>
          <t xml:space="preserve">
presupuestalmente de 
salud ambiental</t>
        </r>
      </text>
    </comment>
    <comment ref="I61" authorId="0" shapeId="0">
      <text>
        <r>
          <rPr>
            <b/>
            <sz val="9"/>
            <color indexed="81"/>
            <rFont val="Tahoma"/>
            <family val="2"/>
          </rPr>
          <t>LORENA ROBAYO FIQUE:</t>
        </r>
        <r>
          <rPr>
            <sz val="9"/>
            <color indexed="81"/>
            <rFont val="Tahoma"/>
            <family val="2"/>
          </rPr>
          <t xml:space="preserve">
106 estirilizaciones + 2173 vacunados</t>
        </r>
      </text>
    </comment>
    <comment ref="I62" authorId="0" shapeId="0">
      <text>
        <r>
          <rPr>
            <b/>
            <sz val="9"/>
            <color indexed="81"/>
            <rFont val="Tahoma"/>
            <family val="2"/>
          </rPr>
          <t>LORENA ROBAYO FIQUE:</t>
        </r>
        <r>
          <rPr>
            <sz val="9"/>
            <color indexed="81"/>
            <rFont val="Tahoma"/>
            <family val="2"/>
          </rPr>
          <t xml:space="preserve">
106 estirilizaciones + 2173 vacunados</t>
        </r>
      </text>
    </comment>
    <comment ref="M62" authorId="0" shapeId="0">
      <text>
        <r>
          <rPr>
            <b/>
            <sz val="9"/>
            <color indexed="81"/>
            <rFont val="Tahoma"/>
            <family val="2"/>
          </rPr>
          <t>LORENA ROBAYO FIQUE:</t>
        </r>
        <r>
          <rPr>
            <sz val="9"/>
            <color indexed="81"/>
            <rFont val="Tahoma"/>
            <family val="2"/>
          </rPr>
          <t xml:space="preserve">
se aumento 100 para que quedara ajustado </t>
        </r>
      </text>
    </comment>
    <comment ref="M66" authorId="0" shapeId="0">
      <text>
        <r>
          <rPr>
            <b/>
            <sz val="9"/>
            <color indexed="81"/>
            <rFont val="Tahoma"/>
            <family val="2"/>
          </rPr>
          <t>LORENA ROBAYO FIQUE:</t>
        </r>
        <r>
          <rPr>
            <sz val="9"/>
            <color indexed="81"/>
            <rFont val="Tahoma"/>
            <family val="2"/>
          </rPr>
          <t xml:space="preserve">
definitiva</t>
        </r>
      </text>
    </comment>
    <comment ref="N66" authorId="0" shapeId="0">
      <text>
        <r>
          <rPr>
            <b/>
            <sz val="9"/>
            <color indexed="81"/>
            <rFont val="Tahoma"/>
            <family val="2"/>
          </rPr>
          <t>LORENA ROBAYO FIQUE:</t>
        </r>
        <r>
          <rPr>
            <sz val="9"/>
            <color indexed="81"/>
            <rFont val="Tahoma"/>
            <family val="2"/>
          </rPr>
          <t xml:space="preserve">
definitiva</t>
        </r>
      </text>
    </comment>
    <comment ref="O66" authorId="0" shapeId="0">
      <text>
        <r>
          <rPr>
            <b/>
            <sz val="9"/>
            <color indexed="81"/>
            <rFont val="Tahoma"/>
            <family val="2"/>
          </rPr>
          <t>LORENA ROBAYO FIQUE:</t>
        </r>
        <r>
          <rPr>
            <sz val="9"/>
            <color indexed="81"/>
            <rFont val="Tahoma"/>
            <family val="2"/>
          </rPr>
          <t xml:space="preserve">
definitiva</t>
        </r>
      </text>
    </comment>
    <comment ref="P66" authorId="0" shapeId="0">
      <text>
        <r>
          <rPr>
            <b/>
            <sz val="9"/>
            <color indexed="81"/>
            <rFont val="Tahoma"/>
            <family val="2"/>
          </rPr>
          <t>LORENA ROBAYO FIQUE:</t>
        </r>
        <r>
          <rPr>
            <sz val="9"/>
            <color indexed="81"/>
            <rFont val="Tahoma"/>
            <family val="2"/>
          </rPr>
          <t xml:space="preserve">
definitiva</t>
        </r>
      </text>
    </comment>
  </commentList>
</comments>
</file>

<file path=xl/comments2.xml><?xml version="1.0" encoding="utf-8"?>
<comments xmlns="http://schemas.openxmlformats.org/spreadsheetml/2006/main">
  <authors>
    <author>LORENA ROBAYO FIQUE</author>
  </authors>
  <commentList>
    <comment ref="J23" authorId="0" shapeId="0">
      <text>
        <r>
          <rPr>
            <b/>
            <sz val="9"/>
            <color indexed="81"/>
            <rFont val="Tahoma"/>
            <family val="2"/>
          </rPr>
          <t>LORENA ROBAYO FIQUE:</t>
        </r>
        <r>
          <rPr>
            <sz val="9"/>
            <color indexed="81"/>
            <rFont val="Tahoma"/>
            <family val="2"/>
          </rPr>
          <t xml:space="preserve">
ESTOS VALORES DE COMPROMISO SE TOMAN PARA EFECTUAR EL SEGUIMINETO AL PDM</t>
        </r>
      </text>
    </comment>
    <comment ref="J68" authorId="0" shapeId="0">
      <text>
        <r>
          <rPr>
            <b/>
            <sz val="9"/>
            <color indexed="81"/>
            <rFont val="Tahoma"/>
            <family val="2"/>
          </rPr>
          <t>LORENA ROBAYO FIQUE:</t>
        </r>
        <r>
          <rPr>
            <sz val="9"/>
            <color indexed="81"/>
            <rFont val="Tahoma"/>
            <family val="2"/>
          </rPr>
          <t xml:space="preserve">
ESTOS VALORES DE COMPROMISO SE TOMAN PARA EFECTUAR EL SEGUIMINETO AL PDM</t>
        </r>
      </text>
    </comment>
  </commentList>
</comments>
</file>

<file path=xl/comments3.xml><?xml version="1.0" encoding="utf-8"?>
<comments xmlns="http://schemas.openxmlformats.org/spreadsheetml/2006/main">
  <authors>
    <author>LORENA ROBAYO FIQUE</author>
  </authors>
  <commentList>
    <comment ref="H10" authorId="0" shapeId="0">
      <text>
        <r>
          <rPr>
            <b/>
            <sz val="9"/>
            <color indexed="81"/>
            <rFont val="Tahoma"/>
            <family val="2"/>
          </rPr>
          <t>LORENA ROBAYO FIQUE:</t>
        </r>
        <r>
          <rPr>
            <sz val="9"/>
            <color indexed="81"/>
            <rFont val="Tahoma"/>
            <family val="2"/>
          </rPr>
          <t xml:space="preserve">
52% respecto al total de la politica . 95% respecto a lo programado  2016- FUENTE SECRETARIA DE GESTION INTEGRAL</t>
        </r>
      </text>
    </comment>
    <comment ref="K10" authorId="0" shapeId="0">
      <text>
        <r>
          <rPr>
            <b/>
            <sz val="9"/>
            <color indexed="81"/>
            <rFont val="Tahoma"/>
            <family val="2"/>
          </rPr>
          <t>LORENA ROBAYO FIQUE:</t>
        </r>
        <r>
          <rPr>
            <sz val="9"/>
            <color indexed="81"/>
            <rFont val="Tahoma"/>
            <family val="2"/>
          </rPr>
          <t xml:space="preserve">
se han realizado acciones de acuerdo a los lineamientos </t>
        </r>
      </text>
    </comment>
    <comment ref="L12" authorId="0" shapeId="0">
      <text>
        <r>
          <rPr>
            <b/>
            <sz val="9"/>
            <color indexed="81"/>
            <rFont val="Tahoma"/>
            <family val="2"/>
          </rPr>
          <t>LORENA ROBAYO FIQUE:</t>
        </r>
        <r>
          <rPr>
            <sz val="9"/>
            <color indexed="81"/>
            <rFont val="Tahoma"/>
            <family val="2"/>
          </rPr>
          <t xml:space="preserve">
CBA- CONVENIO</t>
        </r>
      </text>
    </comment>
    <comment ref="M12" authorId="0" shapeId="0">
      <text>
        <r>
          <rPr>
            <b/>
            <sz val="9"/>
            <color indexed="81"/>
            <rFont val="Tahoma"/>
            <family val="2"/>
          </rPr>
          <t>LORENA ROBAYO FIQUE:</t>
        </r>
        <r>
          <rPr>
            <sz val="9"/>
            <color indexed="81"/>
            <rFont val="Tahoma"/>
            <family val="2"/>
          </rPr>
          <t xml:space="preserve">
CBA- CONVENIO</t>
        </r>
      </text>
    </comment>
    <comment ref="L13" authorId="0" shapeId="0">
      <text>
        <r>
          <rPr>
            <b/>
            <sz val="9"/>
            <color indexed="81"/>
            <rFont val="Tahoma"/>
            <family val="2"/>
          </rPr>
          <t>LORENA ROBAYO FIQUE:</t>
        </r>
        <r>
          <rPr>
            <sz val="9"/>
            <color indexed="81"/>
            <rFont val="Tahoma"/>
            <family val="2"/>
          </rPr>
          <t xml:space="preserve">
CONTRATO CON  FUNDACION VIVE COLOMBIA </t>
        </r>
      </text>
    </comment>
    <comment ref="M13" authorId="0" shapeId="0">
      <text>
        <r>
          <rPr>
            <b/>
            <sz val="9"/>
            <color indexed="81"/>
            <rFont val="Tahoma"/>
            <family val="2"/>
          </rPr>
          <t>LORENA ROBAYO FIQUE:</t>
        </r>
        <r>
          <rPr>
            <sz val="9"/>
            <color indexed="81"/>
            <rFont val="Tahoma"/>
            <family val="2"/>
          </rPr>
          <t xml:space="preserve">
CONTRATO CON  FUNDACION VIVE COLOMBIA </t>
        </r>
      </text>
    </comment>
    <comment ref="H16" authorId="0" shapeId="0">
      <text>
        <r>
          <rPr>
            <b/>
            <sz val="9"/>
            <color indexed="81"/>
            <rFont val="Tahoma"/>
            <family val="2"/>
          </rPr>
          <t>LORENA ROBAYO F 53 CULTURAL Y 15 DEÓRTIVA AEROBICOS</t>
        </r>
      </text>
    </comment>
    <comment ref="J16" authorId="0" shapeId="0">
      <text>
        <r>
          <rPr>
            <b/>
            <sz val="9"/>
            <color indexed="81"/>
            <rFont val="Tahoma"/>
            <family val="2"/>
          </rPr>
          <t>LORENA ROBAYO FIQUE:</t>
        </r>
        <r>
          <rPr>
            <sz val="9"/>
            <color indexed="81"/>
            <rFont val="Tahoma"/>
            <family val="2"/>
          </rPr>
          <t xml:space="preserve">
se registran 30 beneficiarios</t>
        </r>
      </text>
    </comment>
    <comment ref="H17" authorId="0" shapeId="0">
      <text>
        <r>
          <rPr>
            <b/>
            <sz val="9"/>
            <color indexed="81"/>
            <rFont val="Tahoma"/>
            <family val="2"/>
          </rPr>
          <t>LORENA ROBAYO FIQUE:</t>
        </r>
        <r>
          <rPr>
            <sz val="9"/>
            <color indexed="81"/>
            <rFont val="Tahoma"/>
            <family val="2"/>
          </rPr>
          <t xml:space="preserve">
BENEFICIARIOS DE GIMNMASIO</t>
        </r>
      </text>
    </comment>
    <comment ref="K17" authorId="0" shapeId="0">
      <text>
        <r>
          <rPr>
            <b/>
            <sz val="9"/>
            <color indexed="81"/>
            <rFont val="Tahoma"/>
            <family val="2"/>
          </rPr>
          <t>LORENA ROBAYO FIQUE:</t>
        </r>
        <r>
          <rPr>
            <sz val="9"/>
            <color indexed="81"/>
            <rFont val="Tahoma"/>
            <family val="2"/>
          </rPr>
          <t xml:space="preserve">
160 PERSONAS MAYORES PARTICIPARON EN EL ABUELO OLIMOIADAS</t>
        </r>
      </text>
    </comment>
    <comment ref="K18" authorId="0" shapeId="0">
      <text>
        <r>
          <rPr>
            <b/>
            <sz val="9"/>
            <color indexed="81"/>
            <rFont val="Tahoma"/>
            <family val="2"/>
          </rPr>
          <t>LORENA ROBAYO FIQUE:</t>
        </r>
        <r>
          <rPr>
            <sz val="9"/>
            <color indexed="81"/>
            <rFont val="Tahoma"/>
            <family val="2"/>
          </rPr>
          <t xml:space="preserve">
BENEFICIARIOS DE AEROBICOS</t>
        </r>
      </text>
    </comment>
    <comment ref="H19" authorId="0" shapeId="0">
      <text>
        <r>
          <rPr>
            <b/>
            <sz val="9"/>
            <color indexed="81"/>
            <rFont val="Tahoma"/>
            <family val="2"/>
          </rPr>
          <t>LORENA ROBAYO FIQUE:</t>
        </r>
        <r>
          <rPr>
            <sz val="9"/>
            <color indexed="81"/>
            <rFont val="Tahoma"/>
            <family val="2"/>
          </rPr>
          <t xml:space="preserve">
INTERCEMBIO DE PERSONAS MAYORES CON EL MUNICIPIO DE TABIO</t>
        </r>
      </text>
    </comment>
    <comment ref="K19" authorId="0" shapeId="0">
      <text>
        <r>
          <rPr>
            <b/>
            <sz val="9"/>
            <color indexed="81"/>
            <rFont val="Tahoma"/>
            <family val="2"/>
          </rPr>
          <t>LORENA ROBAYO FIQUE:</t>
        </r>
        <r>
          <rPr>
            <sz val="9"/>
            <color indexed="81"/>
            <rFont val="Tahoma"/>
            <family val="2"/>
          </rPr>
          <t xml:space="preserve">
ZIPA, COGUA, GUASCA, TABIO, CHIA, </t>
        </r>
      </text>
    </comment>
    <comment ref="K20" authorId="0" shapeId="0">
      <text>
        <r>
          <rPr>
            <b/>
            <sz val="9"/>
            <color indexed="81"/>
            <rFont val="Tahoma"/>
            <family val="2"/>
          </rPr>
          <t>LORENA ROBAYO FIQUE:</t>
        </r>
        <r>
          <rPr>
            <sz val="9"/>
            <color indexed="81"/>
            <rFont val="Tahoma"/>
            <family val="2"/>
          </rPr>
          <t xml:space="preserve">
PROCESO SENSIBULIZACION DE ACUDIENTES EN LAS VISITAS DOMICILIARIAS
</t>
        </r>
      </text>
    </comment>
    <comment ref="K21" authorId="0" shapeId="0">
      <text>
        <r>
          <rPr>
            <b/>
            <sz val="9"/>
            <color indexed="81"/>
            <rFont val="Tahoma"/>
            <family val="2"/>
          </rPr>
          <t>LORENA ROBAYO FIQUE:</t>
        </r>
        <r>
          <rPr>
            <sz val="9"/>
            <color indexed="81"/>
            <rFont val="Tahoma"/>
            <family val="2"/>
          </rPr>
          <t xml:space="preserve">
INTERCAMBIO CON EL MONTEVERDI 3 CURSOS, LUDOTECA</t>
        </r>
      </text>
    </comment>
    <comment ref="H22" authorId="0" shapeId="0">
      <text>
        <r>
          <rPr>
            <b/>
            <sz val="9"/>
            <color indexed="81"/>
            <rFont val="Tahoma"/>
            <family val="2"/>
          </rPr>
          <t>LORENA ROBAYO FIQUE:</t>
        </r>
        <r>
          <rPr>
            <sz val="9"/>
            <color indexed="81"/>
            <rFont val="Tahoma"/>
            <family val="2"/>
          </rPr>
          <t xml:space="preserve">
EVIDENCIA, 29 a fecha de agosto VINCULADOS A HUERTAS CASERAS a 30 de junio hay 20</t>
        </r>
      </text>
    </comment>
    <comment ref="J22" authorId="0" shapeId="0">
      <text>
        <r>
          <rPr>
            <b/>
            <sz val="9"/>
            <color indexed="81"/>
            <rFont val="Tahoma"/>
            <family val="2"/>
          </rPr>
          <t>LORENA ROBAYO FIQUE:</t>
        </r>
        <r>
          <rPr>
            <sz val="9"/>
            <color indexed="81"/>
            <rFont val="Tahoma"/>
            <family val="2"/>
          </rPr>
          <t xml:space="preserve">
</t>
        </r>
      </text>
    </comment>
    <comment ref="K22" authorId="0" shapeId="0">
      <text>
        <r>
          <rPr>
            <b/>
            <sz val="9"/>
            <color indexed="81"/>
            <rFont val="Tahoma"/>
            <family val="2"/>
          </rPr>
          <t>LORENA ROBAYO FIQUE:</t>
        </r>
        <r>
          <rPr>
            <sz val="9"/>
            <color indexed="81"/>
            <rFont val="Tahoma"/>
            <family val="2"/>
          </rPr>
          <t xml:space="preserve">
</t>
        </r>
      </text>
    </comment>
    <comment ref="K23" authorId="0" shapeId="0">
      <text>
        <r>
          <rPr>
            <b/>
            <sz val="9"/>
            <color indexed="81"/>
            <rFont val="Tahoma"/>
            <family val="2"/>
          </rPr>
          <t>LORENA ROBAYO FIQUE:</t>
        </r>
        <r>
          <rPr>
            <sz val="9"/>
            <color indexed="81"/>
            <rFont val="Tahoma"/>
            <family val="2"/>
          </rPr>
          <t xml:space="preserve">
PESO Y TALLA CON ENFERMERIA Y NUTRICION 2 VECES A LA SEMAN</t>
        </r>
      </text>
    </comment>
    <comment ref="K24" authorId="0" shapeId="0">
      <text>
        <r>
          <rPr>
            <b/>
            <sz val="9"/>
            <color indexed="81"/>
            <rFont val="Tahoma"/>
            <family val="2"/>
          </rPr>
          <t>LORENA ROBAYO FIQUE:</t>
        </r>
        <r>
          <rPr>
            <sz val="9"/>
            <color indexed="81"/>
            <rFont val="Tahoma"/>
            <family val="2"/>
          </rPr>
          <t xml:space="preserve">
VALORACION INTEGRAL POR PARTE DEL EQUIPO CED</t>
        </r>
      </text>
    </comment>
    <comment ref="H25" authorId="0" shapeId="0">
      <text>
        <r>
          <rPr>
            <b/>
            <sz val="9"/>
            <color indexed="81"/>
            <rFont val="Tahoma"/>
            <family val="2"/>
          </rPr>
          <t>LORENA ROBAYO FIQUE:</t>
        </r>
        <r>
          <rPr>
            <sz val="9"/>
            <color indexed="81"/>
            <rFont val="Tahoma"/>
            <family val="2"/>
          </rPr>
          <t xml:space="preserve">
ASEO DE INSTALACIONES</t>
        </r>
      </text>
    </comment>
    <comment ref="K25" authorId="0" shapeId="0">
      <text>
        <r>
          <rPr>
            <b/>
            <sz val="9"/>
            <color indexed="81"/>
            <rFont val="Tahoma"/>
            <family val="2"/>
          </rPr>
          <t>LORENA ROBAYO FIQUE:</t>
        </r>
        <r>
          <rPr>
            <sz val="9"/>
            <color indexed="81"/>
            <rFont val="Tahoma"/>
            <family val="2"/>
          </rPr>
          <t xml:space="preserve">
EN PROCESO DE ACUERDO AL PRESUPUESTO, PRIORIDAD AMPLIFICADOR DE SONIDO- EN ESPERA MATERIALES DE ACUERDO A LA ESTAMPILLA ADULTO MAYOR, </t>
        </r>
      </text>
    </comment>
    <comment ref="H28" authorId="0" shapeId="0">
      <text>
        <r>
          <rPr>
            <b/>
            <sz val="9"/>
            <color indexed="81"/>
            <rFont val="Tahoma"/>
            <family val="2"/>
          </rPr>
          <t>LORENA ROBAYO FIQUE:</t>
        </r>
        <r>
          <rPr>
            <sz val="9"/>
            <color indexed="81"/>
            <rFont val="Tahoma"/>
            <family val="2"/>
          </rPr>
          <t xml:space="preserve">
203 ACTIVOA A LA FECHA Y EN LISTA DE PRIORIZAC 16, CUPOS ASIGNADOS 215, SUSPENDIDOS POR MUERTE</t>
        </r>
      </text>
    </comment>
    <comment ref="K28" authorId="0" shapeId="0">
      <text>
        <r>
          <rPr>
            <b/>
            <sz val="9"/>
            <color indexed="81"/>
            <rFont val="Tahoma"/>
            <family val="2"/>
          </rPr>
          <t>LORENA ROBAYO FIQUE:</t>
        </r>
        <r>
          <rPr>
            <sz val="9"/>
            <color indexed="81"/>
            <rFont val="Tahoma"/>
            <family val="2"/>
          </rPr>
          <t xml:space="preserve">
Se disminuyeron los cupos debido a que no se encuuentran adultos vulnerables  que cumplan con los requisitos, POR TANTO AL MUNICIPIO DE BLOQUEAN CUPOS</t>
        </r>
      </text>
    </comment>
  </commentList>
</comments>
</file>

<file path=xl/comments4.xml><?xml version="1.0" encoding="utf-8"?>
<comments xmlns="http://schemas.openxmlformats.org/spreadsheetml/2006/main">
  <authors>
    <author>LORENA ROBAYO FIQUE</author>
  </authors>
  <commentList>
    <comment ref="H11" authorId="0" shapeId="0">
      <text>
        <r>
          <rPr>
            <b/>
            <sz val="9"/>
            <color indexed="81"/>
            <rFont val="Tahoma"/>
            <family val="2"/>
          </rPr>
          <t>LORENA ROBAYO FIQUE:</t>
        </r>
        <r>
          <rPr>
            <sz val="9"/>
            <color indexed="81"/>
            <rFont val="Tahoma"/>
            <family val="2"/>
          </rPr>
          <t xml:space="preserve">
52% respecto al total de la politica . 95% respecto a lo programado  2016- FUENTE SECRETARIA DE GESTION INTEGRAL</t>
        </r>
      </text>
    </comment>
    <comment ref="H12" authorId="0" shapeId="0">
      <text>
        <r>
          <rPr>
            <b/>
            <sz val="9"/>
            <color indexed="81"/>
            <rFont val="Tahoma"/>
            <family val="2"/>
          </rPr>
          <t>LORENA ROBAYO FIQUE:</t>
        </r>
        <r>
          <rPr>
            <sz val="9"/>
            <color indexed="81"/>
            <rFont val="Tahoma"/>
            <family val="2"/>
          </rPr>
          <t xml:space="preserve">
No se ha presentado beneficiarios para el apoyo en ayudas tecnicas, em el II TRIMESTRE LLEGARIN DOS SILLA NEUROLOGICAS</t>
        </r>
      </text>
    </comment>
    <comment ref="K12" authorId="0" shapeId="0">
      <text>
        <r>
          <rPr>
            <b/>
            <sz val="9"/>
            <color indexed="81"/>
            <rFont val="Tahoma"/>
            <family val="2"/>
          </rPr>
          <t>LORENA ROBAYO FIQUE:</t>
        </r>
        <r>
          <rPr>
            <sz val="9"/>
            <color indexed="81"/>
            <rFont val="Tahoma"/>
            <family val="2"/>
          </rPr>
          <t xml:space="preserve">
se cambio la metodologia y paso a la secretaria de inclusion deptal, no han llegado requerimiento- ayudas en comodato de la secretaria de salud 
</t>
        </r>
      </text>
    </comment>
    <comment ref="K13" authorId="0" shapeId="0">
      <text>
        <r>
          <rPr>
            <b/>
            <sz val="9"/>
            <color indexed="81"/>
            <rFont val="Tahoma"/>
            <family val="2"/>
          </rPr>
          <t>LORENA ROBAYO FIQUE:</t>
        </r>
        <r>
          <rPr>
            <sz val="9"/>
            <color indexed="81"/>
            <rFont val="Tahoma"/>
            <family val="2"/>
          </rPr>
          <t xml:space="preserve">
se hace sencibilizacion a los usuarios en las visitas domiciliarias</t>
        </r>
      </text>
    </comment>
    <comment ref="H14" authorId="0" shapeId="0">
      <text>
        <r>
          <rPr>
            <b/>
            <sz val="9"/>
            <color indexed="81"/>
            <rFont val="Tahoma"/>
            <family val="2"/>
          </rPr>
          <t>LORENA ROBAYO FIQUE:</t>
        </r>
        <r>
          <rPr>
            <sz val="9"/>
            <color indexed="81"/>
            <rFont val="Tahoma"/>
            <family val="2"/>
          </rPr>
          <t xml:space="preserve">SE ESTAN BENEFICIANDO 29 USUARIOS EN DOS JORNADAS, A TERCER TRIMESTRE SE DISMINUYO EN 23 BENEFICIARIOS  EQUINO E HIDROTERAPIA 8 BENEFICIARIOS </t>
        </r>
      </text>
    </comment>
    <comment ref="K14" authorId="0" shapeId="0">
      <text>
        <r>
          <rPr>
            <b/>
            <sz val="9"/>
            <color indexed="81"/>
            <rFont val="Tahoma"/>
            <family val="2"/>
          </rPr>
          <t>LORENA ROBAYO FIQUE:</t>
        </r>
        <r>
          <rPr>
            <sz val="9"/>
            <color indexed="81"/>
            <rFont val="Tahoma"/>
            <family val="2"/>
          </rPr>
          <t xml:space="preserve">
FALTA I TRI CONVENIO PARA HIPOTERAPIA</t>
        </r>
      </text>
    </comment>
    <comment ref="C15" authorId="0" shapeId="0">
      <text>
        <r>
          <rPr>
            <b/>
            <sz val="9"/>
            <color indexed="81"/>
            <rFont val="Tahoma"/>
            <family val="2"/>
          </rPr>
          <t>LORENA ROBAYO FIQUE:</t>
        </r>
        <r>
          <rPr>
            <sz val="9"/>
            <color indexed="81"/>
            <rFont val="Tahoma"/>
            <family val="2"/>
          </rPr>
          <t xml:space="preserve">
La suma de los incluidos en las IED, y laboral</t>
        </r>
      </text>
    </comment>
    <comment ref="G15" authorId="0" shapeId="0">
      <text>
        <r>
          <rPr>
            <b/>
            <sz val="9"/>
            <color indexed="81"/>
            <rFont val="Tahoma"/>
            <family val="2"/>
          </rPr>
          <t>LORENA ROBAYO FIQUE:</t>
        </r>
        <r>
          <rPr>
            <sz val="9"/>
            <color indexed="81"/>
            <rFont val="Tahoma"/>
            <family val="2"/>
          </rPr>
          <t xml:space="preserve">
31 INCLUSION EDUCATIVA,  </t>
        </r>
      </text>
    </comment>
    <comment ref="H15" authorId="0" shapeId="0">
      <text>
        <r>
          <rPr>
            <b/>
            <sz val="9"/>
            <color indexed="81"/>
            <rFont val="Tahoma"/>
            <family val="2"/>
          </rPr>
          <t>LORENA ROBAYO FIQUE:</t>
        </r>
        <r>
          <rPr>
            <sz val="9"/>
            <color indexed="81"/>
            <rFont val="Tahoma"/>
            <family val="2"/>
          </rPr>
          <t xml:space="preserve">
2 personas con discapacidad (auditiva) en  la empresa america de colchones , y persona (auditiva) en  clasificación de tapas- en las instituciones educativas se encuentran  60 niños vinculados Rafael Pombo, Pablo VI,  CEIS  2019 total 63</t>
        </r>
      </text>
    </comment>
    <comment ref="H19" authorId="0" shapeId="0">
      <text>
        <r>
          <rPr>
            <b/>
            <sz val="9"/>
            <color indexed="81"/>
            <rFont val="Tahoma"/>
            <family val="2"/>
          </rPr>
          <t xml:space="preserve">Asesoria con los docentes Pablo VI- CEIS de área para los ajustes razonables - PEI  de los niños y jovenes que requiera en los procesos de inclusión educativa
En el mes de julio se realizo capacitacipon sobre epilepsiaa la comunidad educativa y comunidad en general </t>
        </r>
      </text>
    </comment>
    <comment ref="H21" authorId="0" shapeId="0">
      <text>
        <r>
          <rPr>
            <b/>
            <sz val="9"/>
            <color indexed="81"/>
            <rFont val="Tahoma"/>
            <family val="2"/>
          </rPr>
          <t>LORENA ROBAYO FIQUE:</t>
        </r>
        <r>
          <rPr>
            <sz val="9"/>
            <color indexed="81"/>
            <rFont val="Tahoma"/>
            <family val="2"/>
          </rPr>
          <t xml:space="preserve">
visitas realizadas por fisioterapeuta y psicologa que se encuentran inscritas en el RLCD</t>
        </r>
      </text>
    </comment>
    <comment ref="H24" authorId="0" shapeId="0">
      <text>
        <r>
          <rPr>
            <b/>
            <sz val="9"/>
            <color indexed="81"/>
            <rFont val="Tahoma"/>
            <family val="2"/>
          </rPr>
          <t>LORENA ROBAYO FIQUE:</t>
        </r>
        <r>
          <rPr>
            <sz val="9"/>
            <color indexed="81"/>
            <rFont val="Tahoma"/>
            <family val="2"/>
          </rPr>
          <t xml:space="preserve">
a traves dxe la secretaria de infraestructura se ha realizado mantenimiento a sanirarios, poda de arboles, se han pagado las facturad de servicios publicos</t>
        </r>
      </text>
    </comment>
    <comment ref="H26" authorId="0" shapeId="0">
      <text>
        <r>
          <rPr>
            <b/>
            <sz val="9"/>
            <color indexed="81"/>
            <rFont val="Tahoma"/>
            <family val="2"/>
          </rPr>
          <t>LORENA ROBAYO FIQUE:</t>
        </r>
        <r>
          <rPr>
            <sz val="9"/>
            <color indexed="81"/>
            <rFont val="Tahoma"/>
            <family val="2"/>
          </rPr>
          <t xml:space="preserve">
Usuarios presenciales en las horas de la mañana total de ususarios 39</t>
        </r>
      </text>
    </comment>
    <comment ref="K27" authorId="0" shapeId="0">
      <text>
        <r>
          <rPr>
            <b/>
            <sz val="9"/>
            <color indexed="81"/>
            <rFont val="Tahoma"/>
            <family val="2"/>
          </rPr>
          <t>LORENA ROBAYO FIQUE:</t>
        </r>
        <r>
          <rPr>
            <sz val="9"/>
            <color indexed="81"/>
            <rFont val="Tahoma"/>
            <family val="2"/>
          </rPr>
          <t xml:space="preserve">
CONVENIO VIVE COLOMBIA</t>
        </r>
      </text>
    </comment>
    <comment ref="H28" authorId="0" shapeId="0">
      <text>
        <r>
          <rPr>
            <b/>
            <sz val="9"/>
            <color indexed="81"/>
            <rFont val="Tahoma"/>
            <family val="2"/>
          </rPr>
          <t>LORENA ROBAYO FIQUE:</t>
        </r>
        <r>
          <rPr>
            <sz val="9"/>
            <color indexed="81"/>
            <rFont val="Tahoma"/>
            <family val="2"/>
          </rPr>
          <t xml:space="preserve">
4O ususarios pertenecientes a la UAI- en cultura se encuentras 5 usuarios (danza, pintura, piano) total 45</t>
        </r>
      </text>
    </comment>
    <comment ref="H30" authorId="0" shapeId="0">
      <text>
        <r>
          <rPr>
            <b/>
            <sz val="9"/>
            <color indexed="81"/>
            <rFont val="Tahoma"/>
            <family val="2"/>
          </rPr>
          <t>LORENA ROBAYO FIQUE:</t>
        </r>
        <r>
          <rPr>
            <sz val="9"/>
            <color indexed="81"/>
            <rFont val="Tahoma"/>
            <family val="2"/>
          </rPr>
          <t xml:space="preserve">
39  usuarios de la UAI</t>
        </r>
      </text>
    </comment>
    <comment ref="K32" authorId="0" shapeId="0">
      <text>
        <r>
          <rPr>
            <b/>
            <sz val="9"/>
            <color indexed="81"/>
            <rFont val="Tahoma"/>
            <family val="2"/>
          </rPr>
          <t>LORENA ROBAYO FIQUE:</t>
        </r>
        <r>
          <rPr>
            <sz val="9"/>
            <color indexed="81"/>
            <rFont val="Tahoma"/>
            <family val="2"/>
          </rPr>
          <t xml:space="preserve">
NO SE CONTRATADO</t>
        </r>
      </text>
    </comment>
  </commentList>
</comments>
</file>

<file path=xl/comments5.xml><?xml version="1.0" encoding="utf-8"?>
<comments xmlns="http://schemas.openxmlformats.org/spreadsheetml/2006/main">
  <authors>
    <author>LORENA ROBAYO FIQUE</author>
  </authors>
  <commentList>
    <comment ref="G36" authorId="0" shapeId="0">
      <text>
        <r>
          <rPr>
            <b/>
            <sz val="9"/>
            <color indexed="81"/>
            <rFont val="Tahoma"/>
            <family val="2"/>
          </rPr>
          <t>LORENA ROBAYO FIQUE:</t>
        </r>
        <r>
          <rPr>
            <sz val="9"/>
            <color indexed="81"/>
            <rFont val="Tahoma"/>
            <family val="2"/>
          </rPr>
          <t xml:space="preserve">
</t>
        </r>
      </text>
    </comment>
    <comment ref="G41" authorId="0" shapeId="0">
      <text>
        <r>
          <rPr>
            <b/>
            <sz val="9"/>
            <color indexed="81"/>
            <rFont val="Tahoma"/>
            <family val="2"/>
          </rPr>
          <t>LORENA ROBAYO FIQUE:</t>
        </r>
        <r>
          <rPr>
            <sz val="9"/>
            <color indexed="81"/>
            <rFont val="Tahoma"/>
            <family val="2"/>
          </rPr>
          <t xml:space="preserve">
i tri se han efectuado 3 en temas AIEPI, SSR, planificación y cronicos</t>
        </r>
      </text>
    </comment>
    <comment ref="G43" authorId="0" shapeId="0">
      <text>
        <r>
          <rPr>
            <b/>
            <sz val="9"/>
            <color indexed="81"/>
            <rFont val="Tahoma"/>
            <family val="2"/>
          </rPr>
          <t>LORENA ROBAYO FIQUE:</t>
        </r>
        <r>
          <rPr>
            <sz val="9"/>
            <color indexed="81"/>
            <rFont val="Tahoma"/>
            <family val="2"/>
          </rPr>
          <t xml:space="preserve">
visitas de vigilancia efectuadas por los profesionales y las gebisde acuerdo al riesgo encointrado-4600 familias 
visitas 1371</t>
        </r>
      </text>
    </comment>
    <comment ref="C47" authorId="0" shapeId="0">
      <text>
        <r>
          <rPr>
            <b/>
            <sz val="9"/>
            <color indexed="81"/>
            <rFont val="Tahoma"/>
            <family val="2"/>
          </rPr>
          <t>LORENA ROBAYO FIQUE:</t>
        </r>
        <r>
          <rPr>
            <sz val="9"/>
            <color indexed="81"/>
            <rFont val="Tahoma"/>
            <family val="2"/>
          </rPr>
          <t xml:space="preserve">
soporte- fisico y plataforme del pts</t>
        </r>
      </text>
    </comment>
    <comment ref="G49" authorId="0" shapeId="0">
      <text>
        <r>
          <rPr>
            <b/>
            <sz val="9"/>
            <color indexed="81"/>
            <rFont val="Tahoma"/>
            <family val="2"/>
          </rPr>
          <t>LORENA ROBAYO FIQUE:</t>
        </r>
        <r>
          <rPr>
            <sz val="9"/>
            <color indexed="81"/>
            <rFont val="Tahoma"/>
            <family val="2"/>
          </rPr>
          <t xml:space="preserve">
meta alcanzada</t>
        </r>
      </text>
    </comment>
    <comment ref="C50" authorId="0" shapeId="0">
      <text>
        <r>
          <rPr>
            <b/>
            <sz val="9"/>
            <color indexed="81"/>
            <rFont val="Tahoma"/>
            <family val="2"/>
          </rPr>
          <t>LORENA ROBAYO FIQUE:</t>
        </r>
        <r>
          <rPr>
            <sz val="9"/>
            <color indexed="81"/>
            <rFont val="Tahoma"/>
            <family val="2"/>
          </rPr>
          <t xml:space="preserve">
plan de accion -enviar el documento</t>
        </r>
      </text>
    </comment>
    <comment ref="G50" authorId="0" shapeId="0">
      <text>
        <r>
          <rPr>
            <b/>
            <sz val="9"/>
            <color indexed="81"/>
            <rFont val="Tahoma"/>
            <family val="2"/>
          </rPr>
          <t>LORENA ROBAYO FIQUE:</t>
        </r>
        <r>
          <rPr>
            <sz val="9"/>
            <color indexed="81"/>
            <rFont val="Tahoma"/>
            <family val="2"/>
          </rPr>
          <t xml:space="preserve">
meta alcanzada</t>
        </r>
      </text>
    </comment>
    <comment ref="G61" authorId="0" shapeId="0">
      <text>
        <r>
          <rPr>
            <b/>
            <sz val="9"/>
            <color indexed="81"/>
            <rFont val="Tahoma"/>
            <family val="2"/>
          </rPr>
          <t>LORENA ROBAYO FIQUE:menores de 5 años DNT aguda 1.4 de 143 registros
DNT cronica de 13.29 de 143 registros
DNT global 6.61 de 121 registros - se toma este valor 
sobre peso 7.69
obesidad 1.4
en el primer trimestre se presento dificultad en el registro por parte de la UPGD se realiza acompañamiento y asistencia tecnica
Datos son suministrados por Adriana Gomez nutricionista</t>
        </r>
      </text>
    </comment>
    <comment ref="G62" authorId="0" shapeId="0">
      <text>
        <r>
          <rPr>
            <b/>
            <sz val="9"/>
            <color indexed="81"/>
            <rFont val="Tahoma"/>
            <family val="2"/>
          </rPr>
          <t>LORENA ROBAYO FIQUE:</t>
        </r>
        <r>
          <rPr>
            <sz val="9"/>
            <color indexed="81"/>
            <rFont val="Tahoma"/>
            <family val="2"/>
          </rPr>
          <t xml:space="preserve">
5 -11 años DNT delgadez  2.78 de 72 registros - toma este valor sobrepeso  19.44 de 72 registros 
Obesidad 8.33 de 72 regiostros</t>
        </r>
      </text>
    </comment>
    <comment ref="G68" authorId="0" shapeId="0">
      <text>
        <r>
          <rPr>
            <b/>
            <sz val="9"/>
            <color indexed="81"/>
            <rFont val="Tahoma"/>
            <family val="2"/>
          </rPr>
          <t>LORENA ROBAYO FIQUE:</t>
        </r>
        <r>
          <rPr>
            <sz val="9"/>
            <color indexed="81"/>
            <rFont val="Tahoma"/>
            <family val="2"/>
          </rPr>
          <t xml:space="preserve">
106 estirilizaciones + 1032 vacunados</t>
        </r>
      </text>
    </comment>
    <comment ref="H85" authorId="0" shapeId="0">
      <text>
        <r>
          <rPr>
            <b/>
            <sz val="9"/>
            <color indexed="81"/>
            <rFont val="Tahoma"/>
            <family val="2"/>
          </rPr>
          <t>LORENA ROBAYO FIQUE:</t>
        </r>
        <r>
          <rPr>
            <sz val="9"/>
            <color indexed="81"/>
            <rFont val="Tahoma"/>
            <family val="2"/>
          </rPr>
          <t xml:space="preserve">
52% respecto al total de la politica . 95% respecto a lo programado  2016- FUENTE SECRETARIA DE GESTION INTEGRAL</t>
        </r>
      </text>
    </comment>
    <comment ref="H86" authorId="0" shapeId="0">
      <text>
        <r>
          <rPr>
            <b/>
            <sz val="9"/>
            <color indexed="81"/>
            <rFont val="Tahoma"/>
            <family val="2"/>
          </rPr>
          <t>LORENA ROBAYO FIQUE:</t>
        </r>
        <r>
          <rPr>
            <sz val="9"/>
            <color indexed="81"/>
            <rFont val="Tahoma"/>
            <family val="2"/>
          </rPr>
          <t xml:space="preserve">
No se ha presentado beneficiarios para el apoyo en ayudas tecnicas, em el II TRIMESTRE LLEGARIN DOS SILLA NEUROLOGICAS</t>
        </r>
      </text>
    </comment>
    <comment ref="H88" authorId="0" shapeId="0">
      <text>
        <r>
          <rPr>
            <b/>
            <sz val="9"/>
            <color indexed="81"/>
            <rFont val="Tahoma"/>
            <family val="2"/>
          </rPr>
          <t>LORENA ROBAYO FIQUE:</t>
        </r>
        <r>
          <rPr>
            <sz val="9"/>
            <color indexed="81"/>
            <rFont val="Tahoma"/>
            <family val="2"/>
          </rPr>
          <t xml:space="preserve">SE ESTAN BENEFICIANDO 29 USUARIOS EN DOS JORNADAS, A TERCER TRIMESTRE SE DISMINUYO EN 23 BENEFICIARIOS  EQUINO E HIDROTERAPIA 8 BENEFICIARIOS </t>
        </r>
      </text>
    </comment>
    <comment ref="C89" authorId="0" shapeId="0">
      <text>
        <r>
          <rPr>
            <b/>
            <sz val="9"/>
            <color indexed="81"/>
            <rFont val="Tahoma"/>
            <family val="2"/>
          </rPr>
          <t>LORENA ROBAYO FIQUE:</t>
        </r>
        <r>
          <rPr>
            <sz val="9"/>
            <color indexed="81"/>
            <rFont val="Tahoma"/>
            <family val="2"/>
          </rPr>
          <t xml:space="preserve">
La suma de los incluidos en las IED, y laboral</t>
        </r>
      </text>
    </comment>
    <comment ref="G89" authorId="0" shapeId="0">
      <text>
        <r>
          <rPr>
            <b/>
            <sz val="9"/>
            <color indexed="81"/>
            <rFont val="Tahoma"/>
            <family val="2"/>
          </rPr>
          <t>LORENA ROBAYO FIQUE:</t>
        </r>
        <r>
          <rPr>
            <sz val="9"/>
            <color indexed="81"/>
            <rFont val="Tahoma"/>
            <family val="2"/>
          </rPr>
          <t xml:space="preserve">
31 INCLUSION EDUCATIVA,  </t>
        </r>
      </text>
    </comment>
    <comment ref="H89" authorId="0" shapeId="0">
      <text>
        <r>
          <rPr>
            <b/>
            <sz val="9"/>
            <color indexed="81"/>
            <rFont val="Tahoma"/>
            <family val="2"/>
          </rPr>
          <t>LORENA ROBAYO FIQUE:</t>
        </r>
        <r>
          <rPr>
            <sz val="9"/>
            <color indexed="81"/>
            <rFont val="Tahoma"/>
            <family val="2"/>
          </rPr>
          <t xml:space="preserve">
2 personas con discapacidad (auditiva) en  la empresa america de colchones , y persona (auditiva) en  clasificación de tapas- en las instituciones educativas se encuentran  60 niños vinculados Rafael Pombo, Pablo VI,  CEIS  2019 total 63</t>
        </r>
      </text>
    </comment>
    <comment ref="H93" authorId="0" shapeId="0">
      <text>
        <r>
          <rPr>
            <b/>
            <sz val="9"/>
            <color indexed="81"/>
            <rFont val="Tahoma"/>
            <family val="2"/>
          </rPr>
          <t xml:space="preserve">Asesoria con los docentes Pablo VI- CEIS de área para los ajustes razonables - PEI  de los niños y jovenes que requiera en los procesos de inclusión educativa
En el mes de julio se realizo capacitacipon sobre epilepsiaa la comunidad educativa y comunidad en general </t>
        </r>
      </text>
    </comment>
    <comment ref="H95" authorId="0" shapeId="0">
      <text>
        <r>
          <rPr>
            <b/>
            <sz val="9"/>
            <color indexed="81"/>
            <rFont val="Tahoma"/>
            <family val="2"/>
          </rPr>
          <t>LORENA ROBAYO FIQUE:</t>
        </r>
        <r>
          <rPr>
            <sz val="9"/>
            <color indexed="81"/>
            <rFont val="Tahoma"/>
            <family val="2"/>
          </rPr>
          <t xml:space="preserve">
visitas realizadas por fisioterapeuta y psicologa que se encuentran inscritas en el RLCD</t>
        </r>
      </text>
    </comment>
    <comment ref="H98" authorId="0" shapeId="0">
      <text>
        <r>
          <rPr>
            <b/>
            <sz val="9"/>
            <color indexed="81"/>
            <rFont val="Tahoma"/>
            <family val="2"/>
          </rPr>
          <t>LORENA ROBAYO FIQUE:</t>
        </r>
        <r>
          <rPr>
            <sz val="9"/>
            <color indexed="81"/>
            <rFont val="Tahoma"/>
            <family val="2"/>
          </rPr>
          <t xml:space="preserve">
a traves dxe la secretaria de infraestructura se ha realizado mantenimiento a sanirarios, poda de arboles, se han pagado las facturad de servicios publicos</t>
        </r>
      </text>
    </comment>
    <comment ref="H100" authorId="0" shapeId="0">
      <text>
        <r>
          <rPr>
            <b/>
            <sz val="9"/>
            <color indexed="81"/>
            <rFont val="Tahoma"/>
            <family val="2"/>
          </rPr>
          <t>LORENA ROBAYO FIQUE:</t>
        </r>
        <r>
          <rPr>
            <sz val="9"/>
            <color indexed="81"/>
            <rFont val="Tahoma"/>
            <family val="2"/>
          </rPr>
          <t xml:space="preserve">
Usuarios presenciales en las horas de la mañana total de ususarios 39</t>
        </r>
      </text>
    </comment>
    <comment ref="H102" authorId="0" shapeId="0">
      <text>
        <r>
          <rPr>
            <b/>
            <sz val="9"/>
            <color indexed="81"/>
            <rFont val="Tahoma"/>
            <family val="2"/>
          </rPr>
          <t>LORENA ROBAYO FIQUE:</t>
        </r>
        <r>
          <rPr>
            <sz val="9"/>
            <color indexed="81"/>
            <rFont val="Tahoma"/>
            <family val="2"/>
          </rPr>
          <t xml:space="preserve">
4O ususarios pertenecientes a la UAI- en cultura se encuentras 5 usuarios (danza, pintura, piano) total 45</t>
        </r>
      </text>
    </comment>
    <comment ref="H104" authorId="0" shapeId="0">
      <text>
        <r>
          <rPr>
            <b/>
            <sz val="9"/>
            <color indexed="81"/>
            <rFont val="Tahoma"/>
            <family val="2"/>
          </rPr>
          <t>LORENA ROBAYO FIQUE:</t>
        </r>
        <r>
          <rPr>
            <sz val="9"/>
            <color indexed="81"/>
            <rFont val="Tahoma"/>
            <family val="2"/>
          </rPr>
          <t xml:space="preserve">
39  usuarios de la UAI</t>
        </r>
      </text>
    </comment>
  </commentList>
</comments>
</file>

<file path=xl/comments6.xml><?xml version="1.0" encoding="utf-8"?>
<comments xmlns="http://schemas.openxmlformats.org/spreadsheetml/2006/main">
  <authors>
    <author>LORENA ROBAYO FIQUE</author>
  </authors>
  <commentList>
    <comment ref="G21" authorId="0" shapeId="0">
      <text>
        <r>
          <rPr>
            <b/>
            <sz val="9"/>
            <color indexed="81"/>
            <rFont val="Tahoma"/>
            <family val="2"/>
          </rPr>
          <t>LORENA ROBAYO FIQUE:</t>
        </r>
        <r>
          <rPr>
            <sz val="9"/>
            <color indexed="81"/>
            <rFont val="Tahoma"/>
            <family val="2"/>
          </rPr>
          <t xml:space="preserve">
No se ha presentado beneficiarios para el apoyo en ayudas tecnicas, em el II TRIMESTRE LLEGARIN DOS SILLA NEUROLOGICAS</t>
        </r>
      </text>
    </comment>
    <comment ref="G30" authorId="0" shapeId="0">
      <text>
        <r>
          <rPr>
            <b/>
            <sz val="9"/>
            <color indexed="81"/>
            <rFont val="Tahoma"/>
            <family val="2"/>
          </rPr>
          <t>LORENA ROBAYO FIQUE:</t>
        </r>
        <r>
          <rPr>
            <sz val="9"/>
            <color indexed="81"/>
            <rFont val="Tahoma"/>
            <family val="2"/>
          </rPr>
          <t xml:space="preserve">
visitas de vigilancia efectuadas por los profesionales y las gebisde acuerdo al riesgo encointrado-4600 familias 
visitas 1371</t>
        </r>
      </text>
    </comment>
    <comment ref="E33" authorId="0" shapeId="0">
      <text>
        <r>
          <rPr>
            <b/>
            <sz val="9"/>
            <color indexed="81"/>
            <rFont val="Tahoma"/>
            <family val="2"/>
          </rPr>
          <t>LORENA ROBAYO FIQUE:</t>
        </r>
        <r>
          <rPr>
            <sz val="9"/>
            <color indexed="81"/>
            <rFont val="Tahoma"/>
            <family val="2"/>
          </rPr>
          <t xml:space="preserve">
soporte- fisico y plataforme del pts</t>
        </r>
      </text>
    </comment>
    <comment ref="E41" authorId="0" shapeId="0">
      <text>
        <r>
          <rPr>
            <b/>
            <sz val="9"/>
            <color indexed="81"/>
            <rFont val="Tahoma"/>
            <family val="2"/>
          </rPr>
          <t>LORENA ROBAYO FIQUE:</t>
        </r>
        <r>
          <rPr>
            <sz val="9"/>
            <color indexed="81"/>
            <rFont val="Tahoma"/>
            <family val="2"/>
          </rPr>
          <t xml:space="preserve">
KARDEX DE GESTANTES</t>
        </r>
      </text>
    </comment>
    <comment ref="G46" authorId="0" shapeId="0">
      <text>
        <r>
          <rPr>
            <b/>
            <sz val="9"/>
            <color indexed="81"/>
            <rFont val="Tahoma"/>
            <family val="2"/>
          </rPr>
          <t>LORENA ROBAYO FIQUE:</t>
        </r>
        <r>
          <rPr>
            <sz val="9"/>
            <color indexed="81"/>
            <rFont val="Tahoma"/>
            <family val="2"/>
          </rPr>
          <t xml:space="preserve">
106 estirilizaciones + 2173 vacunados</t>
        </r>
      </text>
    </comment>
  </commentList>
</comments>
</file>

<file path=xl/sharedStrings.xml><?xml version="1.0" encoding="utf-8"?>
<sst xmlns="http://schemas.openxmlformats.org/spreadsheetml/2006/main" count="947" uniqueCount="411">
  <si>
    <t>PLAN DE DESARROLLO: "SEGURIDAD Y PROSPERIDAD 2016- 2020"</t>
  </si>
  <si>
    <t>COMPONENTE DE EFICACIA - PLAN DE ACCIÓN</t>
  </si>
  <si>
    <t>EJE ESTRATÉGICO: CALIDAD DE VIDA PARA LA PROSPERIDAD SOCIAL</t>
  </si>
  <si>
    <t>DIMENSIÓN DE DESARROLLO: SOPO SALUDABLE</t>
  </si>
  <si>
    <t xml:space="preserve">RESPONSABLE: </t>
  </si>
  <si>
    <t>META DE RESULTADO: Mantener el porcentaje de cobertura de afiliación a la seguridad social en salud- régimen subsidiado para el 100% de la población que cumple con los requisitos y la población pobre no afiliada con acceso efectivo a los servicios de atención para toda la población</t>
  </si>
  <si>
    <t>VALOR META ANUAL DE RESULTADO: 100% Porcentaje de población afiliada al régimen subsidiado que cumple con los requisitos</t>
  </si>
  <si>
    <t>No MP</t>
  </si>
  <si>
    <t>PROGRAMA ESTRATÉGICO</t>
  </si>
  <si>
    <t xml:space="preserve">META DE PRODUCTO </t>
  </si>
  <si>
    <t>INDICADOR</t>
  </si>
  <si>
    <t xml:space="preserve">LINEA BASE </t>
  </si>
  <si>
    <t>META  CUATRIENIO</t>
  </si>
  <si>
    <t>META  VIGENCIA</t>
  </si>
  <si>
    <t>AVANCE DE EJECUCIÓN META</t>
  </si>
  <si>
    <t>% EJECUCIÓN META</t>
  </si>
  <si>
    <t>ACTIVIDADES A DESARROLLAR PARA DAR CUMPLIMIENTO A LA META DE PRODUCTO</t>
  </si>
  <si>
    <t>RECURSOS FINANCIEROS (PESOS)</t>
  </si>
  <si>
    <t>Seguimiento- Observaciones
 (Columna de Uso Exclusivo de la Secretaría de Gestión Integral)</t>
  </si>
  <si>
    <t>RECURSO PROPIO</t>
  </si>
  <si>
    <t>SGP</t>
  </si>
  <si>
    <t>SGR</t>
  </si>
  <si>
    <t xml:space="preserve">OTROS </t>
  </si>
  <si>
    <t>TOTAL</t>
  </si>
  <si>
    <t>% EJECUCIÓN PRESUPUESTO</t>
  </si>
  <si>
    <t>Planeado</t>
  </si>
  <si>
    <t>Ejecutado</t>
  </si>
  <si>
    <t>CALIDAD DE VIDA PARA LA PROSPERIDAD SOCIAL</t>
  </si>
  <si>
    <t>Gestionar el mejoramiento de la infraestructura general de la ESE Hospital Divino Salvador de Sopó para fortalecer el servicio de atención en salud</t>
  </si>
  <si>
    <t>Número de proyectos de inversión en mejoramiento de la infraestructura gestionados e implementados</t>
  </si>
  <si>
    <t>Efectuar convenio interadministrativo para cofinnciacion de proyecto de infraestructura ESE HOSPITAL DIVINO SALVADOR DE SOPO LEY 1608 DE 2013</t>
  </si>
  <si>
    <t>Gestionar la dotación de la ESE del municipio de Sopó con mobiliario y equipos médicos</t>
  </si>
  <si>
    <t>Número de proyectos de inversión de dotación de la ESE del municipio de Sopó gestionados</t>
  </si>
  <si>
    <t xml:space="preserve">Gestionar la construcción del puesto de salud con atención primaria en el sector de Briceño, promoviendo la participación del sector público y privado para su implementación. </t>
  </si>
  <si>
    <t>Porcentaje de avance en la gestión de la construcción del puesto de salud de Briceño</t>
  </si>
  <si>
    <t>Gestionar ante los enters competentes  la consecucion del Puesto de Salud en el Sector de Briceño</t>
  </si>
  <si>
    <t xml:space="preserve">Realizar anualmente la contratación para garantizar la afiliación a la seguridad social en salud- régimen subsidiado de la población que cumple con los requisitos y la población pobre no afiliada </t>
  </si>
  <si>
    <t>Número de contrataciones anuales  para garantizar la afiliación a la seguridad social en salud- régimen subsidiado de la población que cumple con los requisitos y la población pobre no afiliada realizadas</t>
  </si>
  <si>
    <t>Seguimiento y control de los recursos asignados al aseguramiento  así como los efectuados por contratación y giro directo. Administración del fondo local de salud del aseguramiento (presupuesto municipal de ingresos-egresos), planeación de la gestión financiera,  seguimiento de recursos del sistema y efectividad en el giro a IPS mantener actualizado el compromiso presupuestal de recursos del aseguramiento. Hacer seguimiento al acuerdo de giro de esfuerzo territorial a las IPS suscrito con EPSS verificar la liquidación  mensual para reconocimiento de UPC-s a las EPS-s y realizar el giro de esfuerzo territorial a las IPS según acuerdo efectuado</t>
  </si>
  <si>
    <t xml:space="preserve">Verificar la población cargada en BDUA - régimen subsidiado vs base de datos del SISBEN versión iii y efectuar los ajustes o vistas respectivas - depurar la base de datos de la PPNA e identificar población pobre y vulnerable de acuerdo a los puntos de corte establecidos en normatividad vigente  a partir del SISBEN versión iii - actualizar los datos de identificación de los afiliados en las bases de datos de la EPS-s, SISBEN y municipio actualizar los datos de identificación de los afiliados en las bases de datos de la EPS-s, SISBEN y municipio.
Tramitar las novedades de competencia del ente territorial - colgar la información mensual y reportar  al ftp municipio - informe mensual
coordinar con las EPS-s existentes en el municipio los cruces de base de datos
</t>
  </si>
  <si>
    <t>Actualización del sistema de información en aseguramiento (software)</t>
  </si>
  <si>
    <t xml:space="preserve">Realizar anualmente 2 procesos de auditoría de seguimiento y control a la prestación de servicios de salud que ofrece cada una de las EPS, IPS y prestadores de servicios de salud en Sopó con el fin de asegurar la calidad, oportunidad y accesibilidad. </t>
  </si>
  <si>
    <t xml:space="preserve">Número de auditorias realizadas a las EPS e IPS en Sopó con el fin de asegurar la calidad, oportunidad y accesibilidad.  </t>
  </si>
  <si>
    <t xml:space="preserve">Bajo el enfoque de auditoria con énfasis al régimen contributivo: Hacer seguimiento a PAMEC a prestadores de servicios de saludHacer seguimiento y vigilancia a la atención de gestante y población víctima del conflicto armado (PVCA)Diseñar e implementar un proceso de vigilancia a la prestación de servicios de salud en el marco del fortalecimiento de la autoridad sanitaria con énfasis en la vigilancia en salud pública. Realizar acciones de vigilancia a la IPS publica   con respecto a la resolución 4505 y verificación del envío trimestral basado en la resolución 412 de 2000Hacer seguimiento a la prestación de servicios de salud en la atención realizada por los prestadores   y realizar evaluación a  través de los RIPS y hacer informe mensual </t>
  </si>
  <si>
    <t>Realizar 2 jornadas de capacitación anualmente para las promotoras de salud</t>
  </si>
  <si>
    <t>Número de jornadas de capacitación a promotoras realizadas anualmente</t>
  </si>
  <si>
    <t>Hacer dos capacitaciones en vigilancia en salud pública y gestión del riesgo individual y colectivo en salud</t>
  </si>
  <si>
    <t>Elaborar e implementar un plan para fortalecer la autoridad sanitaria y la gobernabilidad en salud en el municipio de Sopó</t>
  </si>
  <si>
    <t xml:space="preserve">Número de planes para fortalecer la autoridad sanitaria y la gobernabilidad en salud elaborados e implementados- </t>
  </si>
  <si>
    <t>Número de planes para fortalecer la autoridad sanitaria y la gobernabilidad en salud elaborados e implementados</t>
  </si>
  <si>
    <t xml:space="preserve">VIGILANCIA Y CONTROL EN SALUD PUBLICA 
Acciones que implican vigilancia y control que corresponden a la  implementación, monitoreo y evaluación de los procesos de Vigilancia en Salud Pública, incluyte la vigilancia epidemiologica y todas las actividades de la semana de la salud , y  elaboracion del Analisis de Situacion en salud </t>
  </si>
  <si>
    <t>Gestionar la implementación del modelo de atención primaria en salud con enfoque familiar a través de la conformación del grupo unificado de intervención y atención a la familia (GUIAF) para brindar apoyo en el acompañamiento y preservación del nivel de bienestar integral al 100% de las familias que lo requieran y según la necesidad y el riesgo encontrado</t>
  </si>
  <si>
    <t xml:space="preserve">Porcentaje de  familias identificadas con riesgo y atendidads a través del modelo de atención primaria en salud con enfoque familiar  </t>
  </si>
  <si>
    <t>GESTIÓN DEL RIESGO EN ENFERMEDADES EMERGENTES, REEMERGENTES Y DESATENDIDAS. 
Inversión en prevención y control de las enfermedades infecciosas emergentes, re-emergentes y desatendidas; como prevención y atención de Infección Respiratoria Aguda, y otras enfermedades emergentes, reemergentes y desatendidas</t>
  </si>
  <si>
    <t>Fortalecer el servicio de atención a la comunidad (SAC) en el sector salud mediante el tramite del 100% de las PQRS presentadas</t>
  </si>
  <si>
    <t>Porcentaje de PQRS tramitadas</t>
  </si>
  <si>
    <t>Ejecutar en un 100% el plan territorial de salud 2016-2019 - dimensión Convivencia Social y Salud Mental</t>
  </si>
  <si>
    <t>Porcentaje de ejecución del plan territorial de salud 2016-2019 - dimensión Convivencia Social y Salud Mental</t>
  </si>
  <si>
    <t>PROMOCIÓN DE LA SALUD (PROMOCIÓN DE LA SALUD MENTAL Y LA CONVIVENCIA).
Actividades orientadas a promover acciones, condiciones, capacidades y medios para que los individuos, familias y sociedad en conjunto gocen del nivel más alto de salud mental y una convivencia social pacífica. Incluye generación de entornos, y otros</t>
  </si>
  <si>
    <t>GESTIÓN DEL RIESGO (PREVENCIÓN Y ATENCIÓN INTEGRAL A PROBLEMAS Y TRASTORNOS MENTALES Y SPA).
Desarrollar acciones de prevención y atención a trastornos mentales y consumo de sustancias psicoactivas, y la prevención de la violencia en los entornos donde las personas crecen, viven, trabajan, se recrean y envejecen.</t>
  </si>
  <si>
    <t>Ejecutar en un 100% el plan territorial de salud 2016-2019 - dimensión Salud y Ámbito Laboral</t>
  </si>
  <si>
    <t>Porcentaje de ejecución del plan territorial de salud 2016-2019 - dimensión Salud y Ámbito Laboral</t>
  </si>
  <si>
    <t>GESTIÓN DEL RIESGO (SITUACIONES PREVALENTES DE ORIGEN LABORAL)
Acciones para evidenciar la carga de la enfermedad relacionada con la salud y bienestar de todos los trabajadores. Permite anticipar, conocer, evaluar y controlar los riesgos que pueden afectar la seguridad y salud en el trabajo.</t>
  </si>
  <si>
    <t>Ejecutar en un 100% el plan territorial de salud 2016-2019 - dimensión de Salud Ambiental</t>
  </si>
  <si>
    <t>Porcentaje de ejecución del plan territorial de salud 2016-2019 - dimensión Salud Ambiental</t>
  </si>
  <si>
    <t>PROMOCIÓN DE LA SALUD (HABITAT SALUDABLE)Acciones dirigidas a población general, desarrollo,  gestión y coordinación intersectorial sobre calidad del agua, de residuos sólidos y líquidos, aire, ruido, radiaciones, vivienda, espacios públicos, tenencia de animales y recuperación de entornos.</t>
  </si>
  <si>
    <t xml:space="preserve">GESTIÓN DEL RIESGO (SITUACIONES DE SALUD RELACIONADAS CON CONDICIONES AMBIENTALES)
Gestión integral de sustancias químicas, estrategias de prevención y control de las enfermedades transmitidas por animales o Zoonosis. como Rabia, leptospira, riketsia,  vigilancia sanitaria y ambiental  contaminación del aire entre otras.
</t>
  </si>
  <si>
    <t>Ejecutar en un 100% el plan territorial de salud 2016-2019 - dimensión de Vida Saludable y Condiciones No Transmisibles</t>
  </si>
  <si>
    <t>Porcentaje de ejecución del plan territorial de salud 2016-2019 - dimensión de Vida Saludable y Condiciones No Transmisibles</t>
  </si>
  <si>
    <t>PROMOCIÓN DE LA SALUD (MODOS, CONDICIONES Y ESTILOS DE VIDA SALUDABLES)
Actividades para intervenciones colectivas que promueven la creación o adopción de modos, condiciones y estilos de vida saludables en los entornos cotidianos</t>
  </si>
  <si>
    <t xml:space="preserve">GESTIÓN DEL RIESGO (CONDICIONES CRÓNICAS PREVALENTES)
Acciones para garatizar la prevención y el abordaje de enfermedades no transmisibles y de alteraciones de la salud bucal, visual y auditiva, gestión del riesgo disminución de la enfermedad y la discapacidad evitable de acuerdo a realidad territorial.
</t>
  </si>
  <si>
    <t>Realizar el diagnóstico sobre la situación de consumo de sustancias psicoactivas en el municipio de Sopó</t>
  </si>
  <si>
    <t>Número de diagnósticos sobre la situación de consumo de sustancias psicoactivas en el municipio realizados</t>
  </si>
  <si>
    <t>Efectuar un estudio en la poblacion del municipio en general y estudiantil del municipio  para elevar el diagnostico en relacion al consumo de sustancia psicoactivas,</t>
  </si>
  <si>
    <t>Formular  el proyecto "Razona y Reacciona" para generar estrategias integrales de respuesta para atender el consumo de sustancias psicoactivas en salud</t>
  </si>
  <si>
    <t>Número de proyectos para generar estrategias integrales de respuesta para atender el consumo de sustancias psicoactivas en salud formulados</t>
  </si>
  <si>
    <t>Elaborar un documento que contenga el proyecto "Razon y Reacciona"  que determine costos, procedimientos y competencias para el abordaje a  partir del segundo año.</t>
  </si>
  <si>
    <t>Implementar el proyecto "Razona y Reacciona" en un 30%</t>
  </si>
  <si>
    <t>Porcentaje de avance en la ejecución del proyecto "Razona y Reacciona"</t>
  </si>
  <si>
    <t>Implementar el Centro de Escucha como mecanismo para apoyar a la población que lo requiera, afectada por el consumo de SPA o en situación de riesgo</t>
  </si>
  <si>
    <t>Número de "Centros de Escucha" implementados</t>
  </si>
  <si>
    <t>segundo y tercer año</t>
  </si>
  <si>
    <t>Diseñar e implementar una estrategia para combatir la oferta y demanda de SPA, reduciendo el narcomenudeo y atacando las redes de microtráfico</t>
  </si>
  <si>
    <t xml:space="preserve">Número de estrategias para combatir la oferta y demanda de SPA, reduciendo el narcomenudeo y atacando las redes de microtráfico diseñadas e implementadas </t>
  </si>
  <si>
    <t xml:space="preserve">Lograr que el promedio de controles prenatales aumente a 4 en las madres gestantes canalizadas </t>
  </si>
  <si>
    <t xml:space="preserve">Realizar, seguimiento, consolidación y análisis de la información contenida en los Kárdex de gestantes y puérperas del municipio, lo cual  permita establecer indicadores de comportamiento de la salud materna. Articulados con las IPS y EPS del municipio teniendo en cuenta los RIPS. Reportar consolidado Kardex  mensualmente a la secretaria de salud </t>
  </si>
  <si>
    <t xml:space="preserve">Garantizar que el 100% de las gestantes adolescentes canalizadas tengan atención integral e ingesta mínima de alimentos. </t>
  </si>
  <si>
    <t>ND</t>
  </si>
  <si>
    <t xml:space="preserve">Realizar monitoreo en las diferentes IPS de la notificación y seguimiento de los eventos centinela en maternidad segura como son: mortalidad materna, mortalidad perinatal, sífilis gestacional y congénita, morbilidad materna extrema, VIH gestacional y congénita, entre otras. </t>
  </si>
  <si>
    <t>Ejecutar en un 100% el plan territorial de salud 2016-2019 - dimensión sexualidad, derechos sexuales y reproductivos</t>
  </si>
  <si>
    <t xml:space="preserve">PROMOCIÓN DE LA SALUD (PROMOCIÓN DE LOS DERECHOS SEXUALES Y REPRODUCTIVOS Y LA EQUIDAD DE GÉNERO)
Actividades de capacitacion para promover acciones y generar condiciones, capacidades y medios para que los individuos, familias y sociedad gocen del nivel mas alto de salud sexual y reproductiva, ejerciendo los derechos sexuales y los derechos reproductivos
</t>
  </si>
  <si>
    <t>GESTIÓN DEL RIESGO (PREVENCIÓN Y ATENCIÓN INTEGRAL EN SSR DESDE UN ENFOQUE DE DERECHOS)
Actividades coordinadas con los actores del SGSSS, con otros sectores y la comunidad que garantizan la prevención y mitigación de riesgos relacionados con la salud sexual y reproductiva y la calidad de las personas en el curso de la vida</t>
  </si>
  <si>
    <t>Mantener en cero la tasa de mortalidad por EDA en menores de 5 años</t>
  </si>
  <si>
    <t xml:space="preserve">Coordinar con las GECAVIS y realizar  visitas de vigigilancia  a niños menores de 5 años  reportados por IPS PUBLICAS y privadas, promotoras de salud, hallazgos durante las visitas  y búsqueda en RIPS que presenten algun tipo de riesgo y verificar que la IPS preste los servicios de salud que corresponde. </t>
  </si>
  <si>
    <t>Mantener en cero la tasa de mortalidad por IRA en menores de 5 años</t>
  </si>
  <si>
    <t xml:space="preserve">Coordinar con las promotoras de salud y realizar  visitas de vigigilancia  a niños menores de 5 años  reportados por IPS PUBLICAS y privadas, promotoras de salud, hallazgos durante las visitas  y búsqueda en RIPS que presenten algun tipo de riesgo y verificar que la IPS preste los servicios de salud que corresponde. </t>
  </si>
  <si>
    <t>Alcanzar la cobertura de vacunación del  95%  o más en todos los biológicos que hacen parte del esquema en niños y niñas menores de 6 años</t>
  </si>
  <si>
    <t>Ejecutar anualmente en un 100% el plan territorial de salud 2016-2019 - dimensión vida saludable y enfermedades transmisibles</t>
  </si>
  <si>
    <t>Beneficiar a 3200 niños y niñas a través de la estrategia AIEPI</t>
  </si>
  <si>
    <t xml:space="preserve">Vigilanacia al desarrollo de las actividades del AIEPI Comunitario y Clínico del municipio, y la adopcion del manual de atención de Enfermedades Prevalentes de la Infancia.
Apoyar la adopción de la estrategia de casas de la salud. 
 Consolidar y reportar a la SSC el registro mensual de atención en crecimiento y  desarrollo y el registro mensual de IRA Y EDA, y acompañar y fortalecer la estrategia de salas ERA -TB en el municipio. 
Acompañar las visitas epidemiológicas de campo de mortalidad por IRA, EDA, y otros eventos epidemiológicos  en menores de 5 años.
Participar en reuniones departamentales, provinciales y municipales para el inicio parejo de la vida como: comités de salud infantil, mesa de infancia y adolescencia, COMPOS, COVE de mortalidad infantil y reuniones para la creación de la ruta de atención integral de la primera infancia ,Realizar seguimiento a los planes de mejoramiento realizados en los COVES de mortalidad por ira, EDA, DNT y demás patologías prevalentes en la primera infancia.
Realizar seguimiento mensual a la información entregada por las Auxiliares de enfermería , en la ficha AIEPI comunitario, realizando informe cualitativo mensual y cualicuantitativo trimestral.
Desarrollo de estrategias de vigilancia en salud pública para población infantil y gestión del riesgo de factores mediambientales Aire, Agua) 
Lograr la participación y aplicación del curso virtual de estrategia ERA-TB de la Gobernación de Cundinamarca en los profesionales médicos , enfermera y terapeutas del municipio. 
</t>
  </si>
  <si>
    <t>Disminuir al 8% los índices de malnutrición en menores de 5 años a través de la implementación de alianzas estratégicas de responsabilidad social con empresas de la región.</t>
  </si>
  <si>
    <t>Referencia y contrarreferencia a EPS y seguimiento y gestión a la canalización efectiva de las personas remitidas a los programas de apoyo alimentario desde el SISVAN.</t>
  </si>
  <si>
    <t>Disminuir al 7,5% los índices de malnutrición en niños entre 6 y 11 años a través de la implementación de alianzas estratégicas de responsabilidad social con empresas de la región.</t>
  </si>
  <si>
    <t xml:space="preserve">Realizar seguimiento a los datos antropómetricos de peso y talla a 400 alumnos de los grados 1 a 5  (6 a 11 años) en  la IED PABLIO VI presentando informe de ejecución de resultados encontrados. </t>
  </si>
  <si>
    <t>Promover la reducción del embarazo adolescente a 22 casos</t>
  </si>
  <si>
    <t>Número de casos de embarazo adolescente identificados</t>
  </si>
  <si>
    <t>Monitorear mensualmente la respuesta de las instituciones educativas hacia las estudiantes embarazadas, con el fin de denunciar expulsiones y demás atropellos, ante las entidades competentes y tomar medidas de intervención.</t>
  </si>
  <si>
    <t>Motivar la sana ocupacion del tiempo libre mediante el proceso de formacion a talentos deportivos y culturrales contribuyendo a la construccion de proyecto de vida a largo plazo mmediante capacitaciones en las IED</t>
  </si>
  <si>
    <t xml:space="preserve">Promover hábitos de vida saludable a través de procesos de formación y capacitación en prevención realizando 100 campañas </t>
  </si>
  <si>
    <t>Número de campañas sobre hábitos de vida saludable realizadas para la población adolescente</t>
  </si>
  <si>
    <t>DESARROLLO SOSTENIBLE Y ORDENADO PARA LOGRAR LA PROSPERIDAD</t>
  </si>
  <si>
    <t>Ejecutar en un 100% el plan territorial de salud 2016-2019 - dimensión Salud Pública en Emergencias y Desastres</t>
  </si>
  <si>
    <t>Porcentaje de ejecución del plan territorial de salud 2016-2019 - dimensión Salud Pública en Emergencias y Desastres</t>
  </si>
  <si>
    <t>Presentar un estudio y seguimiento al mismo acerca  de comportamiento de referencia y contrarreferencia en el municipio.</t>
  </si>
  <si>
    <t>Revisión y análisis de los planes escolares de emergencia</t>
  </si>
  <si>
    <t>Realizar capacitaciones a líderes y/o madres comunitarias en temas relacionados con los primeros auxilios y evacuación.</t>
  </si>
  <si>
    <t>Actualización y seguimiento al plan de emergencias y desastres del municipio de sopó en lo referente al sector salud</t>
  </si>
  <si>
    <t>Implementar las acciones del plan de seguridad alimentaria del municipio en un 40%</t>
  </si>
  <si>
    <t>Porcentaje de ejecución del plan territorial de salud 2016-2019 - dimensión de seguridad alimentaria y Nutricional</t>
  </si>
  <si>
    <t xml:space="preserve">PROMOCIÓN DE LA SALUD (Disponibilidad y acceso a los alimentos, Consumo y Aprovechamiento biológico de los alimentos.)
Acciones que se desarrollan para  promover la participación social orientada a contribuir con el consumo de una alimentación completa, equilibrada, suficiente y adecuada para su aprovechamiento y utilización. 
</t>
  </si>
  <si>
    <t xml:space="preserve">GESTION DEL RIESGO DE LA SALUD (Disponibilidad y acceso a los alimentos, Consumo y Aprovechamiento biológico de los alimentos.) Desarrollar acciones como: disminución de probabilidad de ocurrencia de eventos no deseados, evitables y negativos para la salud del individuo relacionado con la alimentación, como la obesidad, desnutrición o entre otros
</t>
  </si>
  <si>
    <t>Ejecutar de manera oportuna y eficaz las acciones de inspección, vigilancia y control de los factores de riesgo en calidad de alimentos que afectan la salud humana - incluye calidad del agua</t>
  </si>
  <si>
    <t>SEGURIDAD, CONVIVENCIA, CIUDADANÍA Y CULTURA DE PAZ PARA LOGRAR LA PROSPERIDAD</t>
  </si>
  <si>
    <t>Realizar el censo de mascotas a nivel municipal</t>
  </si>
  <si>
    <t>Número de censos de mascotas realizados</t>
  </si>
  <si>
    <t>Mantener actualizado el Censo Canino y Felino  en el municipio</t>
  </si>
  <si>
    <t>Realizar el proceso de esterilización y vacunación gratuita beneficiando a 5280 caninos y felinos</t>
  </si>
  <si>
    <t>Número de caninos y felinos beneficiados a través del proceso de esterilización y vacunación gratuita</t>
  </si>
  <si>
    <t xml:space="preserve">Control de la población canina callejera </t>
  </si>
  <si>
    <t>Esterilización Canina y felina.</t>
  </si>
  <si>
    <t>Regular la tenencia responsable de mascotas a través de la expedición de un acto administrativo, estableciendo las sanciones correspondientes cuando se evidencien incumplimientos por parte de los ciudadanos soposeños</t>
  </si>
  <si>
    <t>meta alcanzada</t>
  </si>
  <si>
    <t>TOTALES</t>
  </si>
  <si>
    <t>ELABORÓ /NOMBRE</t>
  </si>
  <si>
    <t>REVISÓ/NOMBRE</t>
  </si>
  <si>
    <t>OMAYRA ESPERANZA CORTÉS ARIZA</t>
  </si>
  <si>
    <t>CARGO</t>
  </si>
  <si>
    <t>SECRETARIA DE GESTIÓN INTEGRAL</t>
  </si>
  <si>
    <t>FECHA</t>
  </si>
  <si>
    <t>DIMENSIÓN DE DESARROLLO: POBLACIÓN CON CONDICIONES DIFERENCIALES</t>
  </si>
  <si>
    <t xml:space="preserve">Brindar atención al 40% de la población con condiciones diferenciales identificada en el municipio a través de los programas implementados para esta poblaciónMETA DE RESULTADO: </t>
  </si>
  <si>
    <t xml:space="preserve">VALOR META ANUAL DE RESULTADO: </t>
  </si>
  <si>
    <t xml:space="preserve"> CALIDAD DE VIDA PARA LA PROSPERIDAD SOCIAL</t>
  </si>
  <si>
    <t>Creación de la  secretaría de desarrollo humano integral y bienestar social para la atención de grupos vulnerables</t>
  </si>
  <si>
    <t>Número de secretarías de desarrollo humano integral y bienestar social creadas</t>
  </si>
  <si>
    <t>Gestionar ante la Secretaria de Gestion Integral la consecucion de la secretaría de desarrollo humano integral y bienestar social para la atención de grupos vulnerables</t>
  </si>
  <si>
    <t>Implementar la política pública de discapacidad del municipio de Sopó en un 40%</t>
  </si>
  <si>
    <t>Porcentaje de avance en la implementación de la política pública de discapacidad</t>
  </si>
  <si>
    <t>Se articular con las diferentes secretarias de desapacho las acciones que permiten ejecutar las lineas de la politica publica de Discapacidad , Hacer seguimiento a la implementacion de la politica publica</t>
  </si>
  <si>
    <t>Gestionar la entrega de ayudas técnicas ante las autoridades competentes para mejorar las condiciones de vida de las personas con condiciones diferenciales</t>
  </si>
  <si>
    <t>Número de ayudas técnicas gestionadas y entregadas</t>
  </si>
  <si>
    <t xml:space="preserve">Inscribir el municipio  ante la secretaria de  salud del Departamento de Cundinamarca la adquisiscion de ayudas tecnicas necesarias </t>
  </si>
  <si>
    <t xml:space="preserve">Brindar asesoria a los usuarios que requieran las ayudas tecnicas por parte de la EPS </t>
  </si>
  <si>
    <t>Mantener el beneficio a 18 personas con condiciones diferenciales a través de programas de hidroterapia y equinoterapia anualmente</t>
  </si>
  <si>
    <t>Número de personas con condiciones diferenciales que hacen parte de los programas de hidroterapia y equinoterapia anualmente</t>
  </si>
  <si>
    <t>Focalizar a las personas en condicion de discapacidad y problemas de aprendizaje que requieren  apoyo terapeutico en hipoterapia e Hidroterapia de acuerdo a su diagnostico clinico</t>
  </si>
  <si>
    <t>Lograr procesos de inclusión educativa e integración para el trabajo para 10 personas con condiciones diferenciales anualmente</t>
  </si>
  <si>
    <t>Número de personas con condiciones diferenciales que hacen parte de los programas de inclusión anualmente</t>
  </si>
  <si>
    <t>Realizar   jornadas sensibilizaciones a las Diferentes empresas publicas y/o privadas de municipio en el tema de vinculacion laboral. Y Articulacion con la secrtaria de desarrollo Economico</t>
  </si>
  <si>
    <t>Promover 2 procesos de formación anuales sobre inclusión para docentes y personas de las diferentes instituciones con el fin de mejorar los servicios de atención a la población con condiciones diferenciales</t>
  </si>
  <si>
    <t xml:space="preserve">Número de procesos de formación anuales sobre inclusión para docentes y personas de las diferentes instituciones </t>
  </si>
  <si>
    <t xml:space="preserve">Realizar jornadas de sensibilizaciones en las instituciones publicas y privadas del municipio  respecto al tema de inclusion educativa </t>
  </si>
  <si>
    <t>Realizar un asesoramiento a las IED en la creacion Plan educativo Institucional</t>
  </si>
  <si>
    <t>Mantener el apoyo terapéutico domiciliario al 100% de las personas con condiciones diferenciales que lo requieran</t>
  </si>
  <si>
    <t>Porcentaje de personas con condiciones diferenciales que reciben apoyo terapéutico domiciliario</t>
  </si>
  <si>
    <t xml:space="preserve">Realizar  visitas de acompañamiento para apoyar el  plan casero de actividades de acuerdo a la nesesidad de la persona en condicion de discapacidad </t>
  </si>
  <si>
    <t xml:space="preserve">Realizar  visitas de verificacion el registro de localizacion y caracterizacion de las personas en condicion de discapacidad </t>
  </si>
  <si>
    <t xml:space="preserve">Desarrollar actividades de Servicios integrales para la poblacion en condicion de Discapacidad que lo requiera, a traves de la suscrpcion de un convenio con la Escuela Colombiana de Rehabilitacion </t>
  </si>
  <si>
    <t>Garantizar la prestación del servicio de la unidad de atención integral para  personas con condiciones diferenciales a través del mantenimiento y adecuación de la infraestructura</t>
  </si>
  <si>
    <t>Número de unidades de Atención Integral mejoradas y en funcionamiento</t>
  </si>
  <si>
    <t>Gestionar ante la secretaria de Obras Publicas el mantenimiento de la Unidad de Atencion Integral ( Limpieza de Canaletas,  cambio de tejas, entre otros)m mantener en adecuado orden y aseo las instalaciones de la UAI.</t>
  </si>
  <si>
    <t>Abastecimiento de agua, suministro de agua, servicios de Internet,</t>
  </si>
  <si>
    <t>Beneficiar a 25  personas con condiciones diferenciales a través de la Unidad de Atención Integral</t>
  </si>
  <si>
    <t>Número de personas con condiciones diferenciales beneficiadas a través de la UAI</t>
  </si>
  <si>
    <t>Realiza acciones de Atencion integral a los beneficiarios de la UAI a traves de diferentes areas (fonoaudiologia, terapia ocupacional, educacion especial, psicologia, fisioterapia),</t>
  </si>
  <si>
    <t>Ofrecer  refrigerios reforzados tipo almuerzo a los beneficiarios de la UAI, Compraventa de menaje</t>
  </si>
  <si>
    <t>Beneficiar a 37 personas con condiciones diferenciales a través de las Escuelas de Formación Artística y Cultural</t>
  </si>
  <si>
    <t>Número de personas con condiciones diferenciales benefiados a través de las Escuelas de Formación Artística y Cultural</t>
  </si>
  <si>
    <t xml:space="preserve">Acompañamiento y asesoria a los cuidadores de personas en condicion de discapacidad, problemas de aprendizaje para vincular a esta poblacion  en las escuelas de formacion cultural </t>
  </si>
  <si>
    <t>Realizar actividades de pintura, danza, teatro y musica a las personas en condicion de discapacidad y con problemas del aprendizaje del municipio a traves de de las escuelas de formacion cultural y compraventa de insumos para  manualidades</t>
  </si>
  <si>
    <t>Beneficiar a 20 personas con condiciones diferenciales a través de las Escuelas de Formación Deportiva</t>
  </si>
  <si>
    <t>Número de personas con condiciones diferenciales benefiados a través de las Escuelas de Formación Deportiva</t>
  </si>
  <si>
    <t>Acompañamiento y asesoria a los cuidadores de personas en condicion de discapacidad, problemas de aprendizaje para vincular a esta poblacion  en las escuelas de formacion Deportiva</t>
  </si>
  <si>
    <t xml:space="preserve">Conmemorar el dia diversamente habil y realizar una salida ludico- recreativa  a los beneficiarios de la UAI, Pago  derechos de SAICO, en las actividades adelantadas </t>
  </si>
  <si>
    <t>Mantener en funcionamiento el Centro de Vida Sensorial</t>
  </si>
  <si>
    <t>Número de Centros de Vida Sensorial en funcionamiento</t>
  </si>
  <si>
    <t xml:space="preserve">TOTALES </t>
  </si>
  <si>
    <t xml:space="preserve">EJECUCIÓN  RECURSOS PROGRAMADOS </t>
  </si>
  <si>
    <t>Inspección, vigilancia y control del regimen  SUPERSALUD</t>
  </si>
  <si>
    <t>DIMENSIÓN DE DESARROLLO: ADULTO MAYOR</t>
  </si>
  <si>
    <t>META DE RESULTADO: Aumentar la cobertura de adultos mayores en los programas dirigidos a esta población al 24%</t>
  </si>
  <si>
    <t>Implementar la política pública de adulto mayor del municipio de sopó en un 40%</t>
  </si>
  <si>
    <t>Porcentaje de avance en la implementación de la política pública de adulto mayor</t>
  </si>
  <si>
    <t>Garantizar la continuidad de los  programas para el adulto mayor -Centro Día y Convenio con el Centro de Adulto Mayor-</t>
  </si>
  <si>
    <t>Número de programas para el adulto mayor en funcionamiento</t>
  </si>
  <si>
    <t>Prestar servicios integrales a traves de las diferentes areas (psicologia, fisioterapia, educacion fisica, terapia ocupacional, enfermeria y manualidades</t>
  </si>
  <si>
    <t>Realizar atención a grupos vulnerables dirigido a la tercera edad mediante la  prestación de servicios integrales por parte del Centro de Bienestar del Anciano- Raúl Ramírez Forero a 18 adultos mayores vulnerables del municipio de Sopó</t>
  </si>
  <si>
    <t>Ofrecer  refrigerios reforzados tipo almuerzo a los beneficiarios Centro Dia</t>
  </si>
  <si>
    <t>Beneficiar a 393 adultos mayores a través del programa del Centro Día</t>
  </si>
  <si>
    <t>Número de adultos mayores vinculados al programa de Centro Día</t>
  </si>
  <si>
    <t xml:space="preserve">Realizar  visitas domiciliarias de Psicologia,  fisioterapia, enfermera a los adultos mayores con diferentes necesidades </t>
  </si>
  <si>
    <t xml:space="preserve">Realizar  visitas al centro de bienestar del Anciano verificar condiciones a traves de de Fisioterapia , psicologia, coordinadora del programa  </t>
  </si>
  <si>
    <t>Mantener la vinculación de 46 adultos mayores a las escuelas de formación artística y cultural</t>
  </si>
  <si>
    <t>Número de adultos mayores vinculados a las escuelas de formación artística y cultural</t>
  </si>
  <si>
    <t>Realizar  acercamiento con la secretaria de cultura a fin de vincular los adultos mayores en diferentes disciplinas como danza, coro, teatro, musica, Banda marcial.</t>
  </si>
  <si>
    <t>Incrementar a 176 el número de adultos mayores vinculados a las Escuelas de Formación Deportiva</t>
  </si>
  <si>
    <t>Número de adultos mayores vinculados a las Escuelas de Formación Deportiva</t>
  </si>
  <si>
    <t>Realizar  evento anual de juegos autoctonos abuelolimpiadas e integrar a los adultos mayores en el municipio de Sopó</t>
  </si>
  <si>
    <t>acompañamietno y evaluacion a los adultos mayores que  participar en aerobicos en el Centro de aondicionamiento y actividad fisica</t>
  </si>
  <si>
    <t>Realizar anualmente 5 salidas lúdicas pedagógicas para los adultos mayores y garantizar la apertura de espacios de fortalecimiento de lazos familiares</t>
  </si>
  <si>
    <t>Número de salidas lúdicas pedagógicas para adultos mayores realizadas anualmente</t>
  </si>
  <si>
    <t>Realizaran salidas ludico pedagogicas y de integracion a diferentes sitios.</t>
  </si>
  <si>
    <t xml:space="preserve">Realizar  jornadas  de sensibilizacion, visitas domiciliarias, talleres participativos de Psicologia y enfermeria  a  los acudientes de los adultos mayores- participan en actividades </t>
  </si>
  <si>
    <t>Realizar un encuentro anual intergeneracional con el fin de asegurar la memoria viva del municipio</t>
  </si>
  <si>
    <t>Número de encuentros anuales intergeneracionales realizados</t>
  </si>
  <si>
    <t>Realizar encuentro intergeneracionales con niños de primera infancia</t>
  </si>
  <si>
    <t xml:space="preserve">Vincular por lo menos a 20 adultos mayores en el programa de seguridad alimentaria del municipio </t>
  </si>
  <si>
    <t xml:space="preserve">Número de adultos mayores vinculados al programa de seguridad alimentaria del municipio </t>
  </si>
  <si>
    <t>Realizar acciones a fin de fortalecer el proceso de programa de huertas Colgantes - Caseras</t>
  </si>
  <si>
    <t xml:space="preserve">Seguimiento a peso y talla de los adultos mayores benefiiciarios del  programa Centro Dia </t>
  </si>
  <si>
    <t xml:space="preserve">Realizar talleres alimentacion saludables a los adultos mayores, </t>
  </si>
  <si>
    <t>Mejorar y mantener la infraestructura del Centro Día, dotando las instalaciones con una sala de cómputo</t>
  </si>
  <si>
    <t>Número de Instalaciones del centro Día mejoradas, mantenidas y dotadas con una sala de cómputo</t>
  </si>
  <si>
    <t>Abastecimiento de agua, suministro de agua, servicios de Internet, Pago de SAICO ASIMPRO</t>
  </si>
  <si>
    <t>Realizar ferias empresariales trimestrales de la tercera edad propendiendo por el desarrollo económico de los adultos mayores mediante el incentivo de trabajo en comunidad.</t>
  </si>
  <si>
    <t>Número de ferias empresariales para la tercera edad realizadas anualmente</t>
  </si>
  <si>
    <t>Mantener el beneficio de 223 adultos mayores a través del programa Colombia Mayor</t>
  </si>
  <si>
    <t>Número de adultos beneficiados en el programa Colombia Mayor</t>
  </si>
  <si>
    <t xml:space="preserve">Reporte y seguimiento  mensualmente las novedades  presentadas  por  el municipio  al Consorcio Colombia Mayor </t>
  </si>
  <si>
    <t>Realizar  perfiles laborales a las personas en condicion de discapacidad para su vinculacion laboral</t>
  </si>
  <si>
    <t>SECRETARIA DE GOBIERNO</t>
  </si>
  <si>
    <t>Se inicio con el proyecto razona y reacciona</t>
  </si>
  <si>
    <t>Se continual con la alianza e lactancia materna con las diferentes entidades tales: Alpina, prodensa, corona, AEIOTU, ESE Divino Salvador y IPS Crear mas vida</t>
  </si>
  <si>
    <t>Actividades y estrategias para garantízar el goce de vida sana libre de enfermedades transmisibles en el curso de vida, asi como la atención integral de personas con eventos transmisibles con enfoque diferencial, equidad social (transversal con vulnerables)</t>
  </si>
  <si>
    <t xml:space="preserve">Articular los procesos deportivos a fin de beneficiar a esta poblacion en condicion de discapacidad con la secretaria de Deportes- y participacion de encuentros en la Universidad Manuela Beltran </t>
  </si>
  <si>
    <t>Gestionar ante la secretaria de Salud y Secretaria de Desarrollo Social de la Gobernacion de Cundinamarca , la dotacion de lementods para fortalecer el Centro de Vida Sensorial del municipio y apoyo profesional</t>
  </si>
  <si>
    <t>Desarrollar acciones  de higiene y habitos sanos de vida</t>
  </si>
  <si>
    <t>Efectuar convenio interadministrativo para cofinnciacion de proyecto de infraestructura ESE HOSPITAL DIVINO SALVADOR DE SOPO LEY 1608 DE 2013-Interventoria obra</t>
  </si>
  <si>
    <t>VIGENCIA:2018</t>
  </si>
  <si>
    <r>
      <rPr>
        <b/>
        <sz val="11"/>
        <rFont val="Arial"/>
        <family val="2"/>
      </rPr>
      <t>GESTIÓN DIFERENCIAL DE POBLACIONES VULNERABLES</t>
    </r>
    <r>
      <rPr>
        <sz val="11"/>
        <rFont val="Arial"/>
        <family val="2"/>
      </rPr>
      <t xml:space="preserve">
Acciones para adecuar y desarrollar estrategias diferenciadas en poblaciones especificas con el propósito de brindar una atención integral a la poblacion en condicion de discapacidad, personas mayores y poblacion victima del conflicto armado, acciones de canalización del riesgo en salud
</t>
    </r>
  </si>
  <si>
    <t xml:space="preserve">EVIDENCIA </t>
  </si>
  <si>
    <t xml:space="preserve">Plan bienal </t>
  </si>
  <si>
    <t>contratos suscritos para  la sistematización de base de datos , seguimiento de EAPB-auditoria.</t>
  </si>
  <si>
    <t xml:space="preserve">En el primer trimestre se realizaron 4, se capacitaron en temas de AIEPI, maternidad segura y perinatal y cronicos - actas de cada profesional </t>
  </si>
  <si>
    <t xml:space="preserve">Elaboración del COAI- PAS - seguimiento trimestral al PAS 2018 - plataforma SISPRO </t>
  </si>
  <si>
    <t xml:space="preserve"> 2832 peronas (708) familias, atendida a traves del GUIAF y PIC- platsaforma de visitas familiares por GEBIS  que se encuentrasignada al municipio y actas de los diferentes profesionales  </t>
  </si>
  <si>
    <t xml:space="preserve">Se han efectuado talleres de información en salud  en temas de salud mental a traves de la psicologa se evidencia en el contrato suscrito con la ESE Hospital Divino Salvador - soporte de ejecucion el cual reposa en la secretaria de salud </t>
  </si>
  <si>
    <t xml:space="preserve">La evidencia se observa en los soporte de ejecución del profecional contratado </t>
  </si>
  <si>
    <t xml:space="preserve">Se evidencia en actas y sportes entregados por parte del grupo Guiaf, GEBIS y difirentes profesionales de la dimensión de enfermedades no transmisibles </t>
  </si>
  <si>
    <t xml:space="preserve">Primer trimestre no se ha contratado </t>
  </si>
  <si>
    <t>meta de gobierno</t>
  </si>
  <si>
    <t xml:space="preserve">La evidencia se encuentra en el consolidado del Kardex materno que se encuentra en la secretaria de salud </t>
  </si>
  <si>
    <t>De las gestantes  canalizadas se efectua seguimiento por partre de las auxiliares de enfermeria  de vigilancia y Ginecologo contratado por la secretaria , la evidencia se encuentra en soporte y consolidado de Kardex de Gestantes que reposan en  la secretaria de salud</t>
  </si>
  <si>
    <t xml:space="preserve">Evidencia en el reporte del SIVIGILA </t>
  </si>
  <si>
    <t xml:space="preserve">Visitas de ginecologo, enfermeras profesional , auxiliares de enfermeria contratados por la secretaria y los soportes del PIC </t>
  </si>
  <si>
    <t>Coberturas a marzo notificados por la secretaria de salud del departamento</t>
  </si>
  <si>
    <t xml:space="preserve">La evidencia se encuentra en las actas y soporte de los contratistas de la secretaria de salud </t>
  </si>
  <si>
    <t>Soporte grupo GUAF , actas del PIC</t>
  </si>
  <si>
    <t xml:space="preserve">La evidencias se encuentran en el diligenciamiento del formato AIEPI  ejecutado por el PIC  atraves de la ESE Hospital Divino Salvador </t>
  </si>
  <si>
    <t xml:space="preserve">En el reporte del seguimiento de vigilancia de la enfermera profesional del GUIAFcontratada por la secretaria </t>
  </si>
  <si>
    <t>Soportes recibidos del PIC y la enfermera profesional de GUIAF</t>
  </si>
  <si>
    <t xml:space="preserve">Se mide a traves del dato de la DNT cronica , porcentaje de niños menors de 5 años con talla baja notificados a SISVAN </t>
  </si>
  <si>
    <t xml:space="preserve">Se mide a traves del dato de la DNT cronica , porcentaje de niños menors de 6-11 años con talla baja notificados a SISVAN </t>
  </si>
  <si>
    <t xml:space="preserve">Sopostes del profesional contratado por la secretaria de salud </t>
  </si>
  <si>
    <t>Sopostes de las gestoras enfermeras profesional  y PIC</t>
  </si>
  <si>
    <t>GOBIERNO</t>
  </si>
  <si>
    <t xml:space="preserve">Actas y soportes de los contratistas de la secretaria </t>
  </si>
  <si>
    <t xml:space="preserve">El censo se efectua constantemente durante en el año, actas y soportes de los contratistas de la secretaria </t>
  </si>
  <si>
    <t>contratos suscritos para  la sistematización de base de datos , seguimiento de EAPB-auditoria. ( Dado por lineamientos deprtamentales basado en la movilidad entre regimenes se debe ahcer seguimiento a las EPS- con usuarios por movilidad en el municipio)</t>
  </si>
  <si>
    <t>Se encuentra en la carpeta de PQRS que reposa en la secretaria de salud, de igual manera en el area de calidad</t>
  </si>
  <si>
    <t>sin dato</t>
  </si>
  <si>
    <t>MENTAL</t>
  </si>
  <si>
    <t>LABORAL</t>
  </si>
  <si>
    <t>AMBIENTAL</t>
  </si>
  <si>
    <t>NO TRANSMISIBLES</t>
  </si>
  <si>
    <t>SEXUAL</t>
  </si>
  <si>
    <t>TRANSMISIBLES</t>
  </si>
  <si>
    <t>SAN</t>
  </si>
  <si>
    <t>DIMENSION PTS</t>
  </si>
  <si>
    <t>Resoluciones de giro</t>
  </si>
  <si>
    <t xml:space="preserve">Efectuar el desembolso sin situación de fondos a Supersalud </t>
  </si>
  <si>
    <t>Hacer auditoria al proceso y procedimiento del régimen subsidiado tal como lo contempla la circular 006 de la Supersalud y las normas que lo modifique o adicionen - auditoria  -seguimiento al contrato de prestación de servicios que se suscriba entre EPS e IPS, por capitación y/o evento.- seguimiento a RIAS</t>
  </si>
  <si>
    <t xml:space="preserve">FORTALECIMIENTO-INTERVENTORIA DE OBRA- OTROS GASTOS EN SALUD </t>
  </si>
  <si>
    <t xml:space="preserve">FORTALECIMIENTO-INTERVENTORIA DE OBRA-OTROS GASTOS EN SALUD </t>
  </si>
  <si>
    <t>FORTALECIMIENTO-PUESTO DE SALUD -OTROS GASTOS EN SALUD</t>
  </si>
  <si>
    <t>FORTALECIMIENTO-VIKY--OTROS GASTOS EN SALUD</t>
  </si>
  <si>
    <t>FORTALECIMIENTO-ISA -OTROS GASTOS EN SALUD</t>
  </si>
  <si>
    <t>FORTALECIMIENTO-LIDA -OTROS GASTOS EN SALUD</t>
  </si>
  <si>
    <t>FORTALECIMIENTO-ISA y ARRIENDO -OTROS GASTOS EN SALUD</t>
  </si>
  <si>
    <t>EMERGENCIAS -OTROS GASTOS EN SALUD</t>
  </si>
  <si>
    <t>GESTION- SALUD PUBLICA</t>
  </si>
  <si>
    <t>GESTION- SALUD PUBLICA-GEBIS</t>
  </si>
  <si>
    <t>EJECUCIÓN A CUARTO  TRIMESTRE - 2017</t>
  </si>
  <si>
    <t xml:space="preserve">FONDO LOCAL DE SALUD </t>
  </si>
  <si>
    <t xml:space="preserve">DIMENSIÓN </t>
  </si>
  <si>
    <t xml:space="preserve">PROGRAMADO </t>
  </si>
  <si>
    <t>EJECUTADO</t>
  </si>
  <si>
    <t xml:space="preserve">% DE EJECUCION </t>
  </si>
  <si>
    <t xml:space="preserve">SUBCUENTA PRESUPUESTAL DE SALUD PUBLICA </t>
  </si>
  <si>
    <t xml:space="preserve">Salud Ambiental  </t>
  </si>
  <si>
    <t>113.751.591,000</t>
  </si>
  <si>
    <t>Vida saludable y condiciones no transmisibles</t>
  </si>
  <si>
    <t>25.750.000,000</t>
  </si>
  <si>
    <t xml:space="preserve">Convivencia social y salud mental </t>
  </si>
  <si>
    <t>29.498.000,000</t>
  </si>
  <si>
    <t>Seguridad Alimentaria y Nutricional</t>
  </si>
  <si>
    <t>87.313.938,000</t>
  </si>
  <si>
    <t>Sexualidad derechos sexuales y reproductivos</t>
  </si>
  <si>
    <t>64.090.000,000</t>
  </si>
  <si>
    <t xml:space="preserve">Vida Saludable y enfermedades transmisibles </t>
  </si>
  <si>
    <t>50.473.464,000</t>
  </si>
  <si>
    <t xml:space="preserve">Salud y ambito laboral </t>
  </si>
  <si>
    <t>17.663.000,000</t>
  </si>
  <si>
    <t>Gestión en salud publica</t>
  </si>
  <si>
    <t xml:space="preserve">SUBCUENTA PRESUPUESTAL DE OTROS GASTOS EN SALUD </t>
  </si>
  <si>
    <t>Otros gastos en salud en emergencias y desastres</t>
  </si>
  <si>
    <t>5.883.694,000</t>
  </si>
  <si>
    <t xml:space="preserve">fortalecimiento a la autoridad sanitaria </t>
  </si>
  <si>
    <t xml:space="preserve">SUBCUENTA PRESUPUESTAL DE REGIMEN SUBSIDIADO </t>
  </si>
  <si>
    <t>Regimen Subsidiado</t>
  </si>
  <si>
    <t>PROPIOS</t>
  </si>
  <si>
    <t>DEFINITIVA</t>
  </si>
  <si>
    <t>COMPROMISO</t>
  </si>
  <si>
    <t>propios</t>
  </si>
  <si>
    <t>sgp</t>
  </si>
  <si>
    <t>SALUD PUBLICA</t>
  </si>
  <si>
    <t xml:space="preserve">Transversal gestion en poblaciones vulnerables </t>
  </si>
  <si>
    <t>fortalecimiento a la autoridad sanitaria - GESTIÓN</t>
  </si>
  <si>
    <t xml:space="preserve"> salud publica en emergencias y desastres</t>
  </si>
  <si>
    <t xml:space="preserve">OTROS GASTOS </t>
  </si>
  <si>
    <t>fortalecimiento a la autoridad sanitaria-ISA-VIKY-LIDA-ARRIENDO</t>
  </si>
  <si>
    <t>fortalecimiento a la autoridad sanitaria - ASEGURAMI</t>
  </si>
  <si>
    <t>RS</t>
  </si>
  <si>
    <t>fortalecimiento a la autoridad sanitaria-INFRAESTRUC</t>
  </si>
  <si>
    <t>LEY 1608</t>
  </si>
  <si>
    <t>Ley 1608</t>
  </si>
  <si>
    <t xml:space="preserve">SUBCUENTA DE SALUD PUBLICA </t>
  </si>
  <si>
    <t xml:space="preserve">RECURSOS SGP APROPIADOS </t>
  </si>
  <si>
    <t xml:space="preserve">RECURSOS DE SGP COMPROMETIDOS </t>
  </si>
  <si>
    <t xml:space="preserve">RECURSOS PROPIOS APROPIADOS </t>
  </si>
  <si>
    <t xml:space="preserve">RECURSOS PROPIOS COMPROMETIDOS </t>
  </si>
  <si>
    <t xml:space="preserve">OTROS RECURSOS APROPIADOS </t>
  </si>
  <si>
    <t xml:space="preserve">OTROS RECURSOS COMPROMETIDOS </t>
  </si>
  <si>
    <t xml:space="preserve">FUENTESDE FINANCIACIÓN </t>
  </si>
  <si>
    <t xml:space="preserve">VALOR </t>
  </si>
  <si>
    <t xml:space="preserve">PORCENTAJE DE EJECUCIÓN </t>
  </si>
  <si>
    <t>SUBCUENTA</t>
  </si>
  <si>
    <t xml:space="preserve">SUBCUEBTA DE OTROS GASTOS EN SALUD </t>
  </si>
  <si>
    <t>OTROS</t>
  </si>
  <si>
    <t xml:space="preserve">SUBCUENTA DE REGIMEN SUBSIDIADO </t>
  </si>
  <si>
    <t xml:space="preserve">RECURSOS APROPIADOS -FOSYGA, SGP, DEPARTAMENTO </t>
  </si>
  <si>
    <t xml:space="preserve">RECURSOS COMPROMETIDOS  -FOSYGA, SGP, DEPARTAMENTO </t>
  </si>
  <si>
    <t xml:space="preserve">evidencia </t>
  </si>
  <si>
    <t xml:space="preserve">Administración </t>
  </si>
  <si>
    <t xml:space="preserve">Gestion integral </t>
  </si>
  <si>
    <t xml:space="preserve">no se a efectuado ninguna acción </t>
  </si>
  <si>
    <t>Se relizo una capacitación a docentes en tema de discapacidad- las actas se encuentran en la carpeta de IED Rafael Pombo la cual reposa en la UAI</t>
  </si>
  <si>
    <t>se efectua visitas de  acuerdo a las familias focalizadas- carpeta de visitas domiciliarias y expediente de cada usuario</t>
  </si>
  <si>
    <t xml:space="preserve">Proceo de contratación para cambio de tejas </t>
  </si>
  <si>
    <t>Registro de carpeta de asistencia diaria - expediente de cada usuario</t>
  </si>
  <si>
    <t>secretaria de cultura se benefician los 41 participantes UAI</t>
  </si>
  <si>
    <t>secretaria de deporte se benefician los 41 participantes UAI-escuela de formación se benefician 8</t>
  </si>
  <si>
    <t xml:space="preserve">Resgistro de asitencia e informe de profesionales </t>
  </si>
  <si>
    <t>formato de asistencia en carpeta de equinoterapia la cual reposa en la UAI 30 usuarios</t>
  </si>
  <si>
    <t>EVIDENCIA</t>
  </si>
  <si>
    <t>Gestión integral</t>
  </si>
  <si>
    <t>Contratos suscritos, registro de asistencias, prensa</t>
  </si>
  <si>
    <t>regiatrode asistencia, actas de visitas</t>
  </si>
  <si>
    <t>registros de asistencia de coros, danza, band marcial y teatro</t>
  </si>
  <si>
    <t>secretaria de deporte- participantes en aerobicos</t>
  </si>
  <si>
    <t>programadas para los otros trimestres</t>
  </si>
  <si>
    <t>se registran 25 beneficiarios en huertas caseras, registro de asistencia y fotografico</t>
  </si>
  <si>
    <t xml:space="preserve"> Servicio de reparación y/o mantenimiento correctivo a la infraestructura  programa Centro día. (cambio de guardas, grifos, sanitarios</t>
  </si>
  <si>
    <t xml:space="preserve">programado </t>
  </si>
  <si>
    <t xml:space="preserve">nomina-Colombia Maryor -fallecimieto, afiliación EPS- </t>
  </si>
  <si>
    <t xml:space="preserve">Carpeta de inclusion educativa por institución-la cual reposa en la UAI- 49 usuarios </t>
  </si>
  <si>
    <t xml:space="preserve">VULNERABLES </t>
  </si>
  <si>
    <t xml:space="preserve">FORTALECIMIENTO-SOFTWARE OTROS GASTOS EN SALUD </t>
  </si>
  <si>
    <t>FORTALECIMIENTO-REGIMEN SUBSIDIADO</t>
  </si>
  <si>
    <t>Mantener actualizado el compromiso presupuestal de recursos del aseguramiento, y Efectuar el desembolso de los recursos sin situación de fondos a las EPS de acuerdo a la matriz</t>
  </si>
  <si>
    <t xml:space="preserve">SALUD PUBLICA </t>
  </si>
  <si>
    <t>II TRIMESTRE</t>
  </si>
  <si>
    <t>Gestion salud publica</t>
  </si>
  <si>
    <t xml:space="preserve">OTROS GASTOSEN SALUD </t>
  </si>
  <si>
    <t>SGP DEFINITIVA</t>
  </si>
  <si>
    <t xml:space="preserve">Exponer los productos de la huerta casera, manualidades, se desarrolla acciones con la secretaria de desarrollo economico, </t>
  </si>
  <si>
    <t xml:space="preserve">Seguimiento a las personas en condicion de discapacidad vinculadas actualmente en las empresas y en Istituciones educativas </t>
  </si>
  <si>
    <t xml:space="preserve">SUBCUENTA SALUD PUBLICA </t>
  </si>
  <si>
    <t>PRESUPUESTO 4 SEPTIEMBRE 2018</t>
  </si>
  <si>
    <t>OTROS GASTOSEN SALUD - LEY 1608</t>
  </si>
  <si>
    <t>OTROS GASTOS EN SALUD</t>
  </si>
  <si>
    <t>Número de actos administrativos expedidos que regulen la tenencia responsable de mascotas GOBIERNO</t>
  </si>
  <si>
    <t>VIGENCIA:2019</t>
  </si>
  <si>
    <t>VIGENCIA: 2019</t>
  </si>
  <si>
    <t xml:space="preserve"> Realizar capacitación en lengua de señas colombiana, dirigida a la población soposeña que les permitirá adquirir una serie de herramientas para comunicarse funcionalmente con las personas sordas y capacitar y orientar a la población con discapacidad auditiva del municipio para facilitar la agrupación de ellas y el establecimiento de algunos acuerdos comunicativos.</t>
  </si>
  <si>
    <t>Acciones adicionales en intervenciones sectoriales y comunitarias para prevenir, controlar o minimizar la aparición de las enfermedades prevenibles por vacunas y sus consecuentes efectos negativos en la población, PAI.  Realizar dos monitoreos rápidos de coberturas de vacunación según lineamientos de la SSC y entregarlos oportunamente a la oficina de epidemiologia - Mantener el stock de biológicos a traves  la cadena de frio en la IPS vacunadora del municipio de sopó  de acuerdo al cronograma establecido por el centro de acopio del departamento, coordinar transporte, custodia  y entrega de los insumos a las IPS vacunadoras además del cargue y solicitud por aplicativo PAI WEB. - acciones zoonoticas</t>
  </si>
  <si>
    <t>Ejecución de procesos de formulación, implementación, COAI- PAS monitoreo, evaluación y control del plan territorial de salud, desde la elaboración hasta su implementación - incluye acciones de auditoria  relacionada con la gestión integral de programas, proyectos, intervenciones y estrategias</t>
  </si>
  <si>
    <t xml:space="preserve">Desarrollar estrategias, procedimientos e intervenciones de Salud se realicen de manera efectiva, coordinada y organizada entre los diferentes actores  del SGSSS, otros sectores y la comunidad- Vigilancia a la salud en sexualidad - productiva -prevención de mortalidad-morbilidad materna y perinatal
vigilancia a  enfermedades crónicas no transmisibles factores de riego modificables e intervenirles
identificar riesgos de estilos de vida saludable mejoramiento de enfermedades no transmisibles CA de mama próstata cuello uterino 
realizar actividades SSR enfocada jóvenes adolescentes en implementación servicios amigables 
salud sexual y reproductiva relacionado con proyecto de vida amor propio
fortalecer conocimientos en salud sexual y reproductiva jóvenes y adolescentes y fortalecer habilidades.Apoyar a las familias en dinamicas familiares 
Sistematización de salud publica software 
</t>
  </si>
  <si>
    <t>% DE AVANCE  2019</t>
  </si>
  <si>
    <t>AVANCE DE EJECUCIÓN DE LA META</t>
  </si>
  <si>
    <t>% DE AVANCE</t>
  </si>
  <si>
    <t>META</t>
  </si>
  <si>
    <t>meta  conpartida con secretaria de deporte- consolidado total deportes</t>
  </si>
  <si>
    <t>META VIGENCIA</t>
  </si>
  <si>
    <t>indicador positivo</t>
  </si>
  <si>
    <t xml:space="preserve">DIMENSION DE DESARROLLO POBLACION DIFERENCIAL </t>
  </si>
  <si>
    <t xml:space="preserve">DIMENSION DE DESARROLLO ADULTO </t>
  </si>
  <si>
    <t>DIMENSION DE DESARROLLO SOPO SALUDABLE</t>
  </si>
  <si>
    <t>Número de proyectos gestionados de inversión de dotación de la ESE del municipio de Sopó gestionados</t>
  </si>
  <si>
    <t>Porcentaje de gestion de la construcción del puesto de salud de Briceño</t>
  </si>
  <si>
    <r>
      <t xml:space="preserve">Diseñar e implementar un proceso de vigilancia a la prestación de servicios de salud en el marco del fortalecimiento de la autoridad sanitaria con énfasis en la vigilancia en salud pública.- sistematización, </t>
    </r>
    <r>
      <rPr>
        <sz val="11"/>
        <color rgb="FFFF0000"/>
        <rFont val="Arial"/>
        <family val="2"/>
      </rPr>
      <t>adquisicion de servicios administrativa y financiera (arriendo oficina)- para el servicio de atencón a la comunidad - implementar el plande acción de participacion social en salud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</si>
</sst>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 #,##0.00_-;_-* &quot;-&quot;??_-;_-@_-"/>
    <numFmt numFmtId="165" formatCode="_(* #,##0_);_(* \(#,##0\);_(* &quot;-&quot;??_);_(@_)"/>
    <numFmt numFmtId="166" formatCode="0.0%"/>
    <numFmt numFmtId="167" formatCode="_-* #,##0_-;\-* #,##0_-;_-* &quot;-&quot;??_-;_-@_-"/>
  </numFmts>
  <fonts count="63" x14ac:knownFonts="1">
    <font>
      <sz val="11"/>
      <color theme="1"/>
      <name val="Calibri"/>
      <family val="2"/>
      <scheme val="minor"/>
    </font>
    <font>
      <sz val="11"/>
      <color theme="1"/>
      <name val="Calibri"/>
      <family val="2"/>
      <scheme val="minor"/>
    </font>
    <font>
      <b/>
      <sz val="11"/>
      <name val="Arial"/>
      <family val="2"/>
    </font>
    <font>
      <sz val="11"/>
      <color theme="1"/>
      <name val="Arial"/>
      <family val="2"/>
    </font>
    <font>
      <b/>
      <sz val="11"/>
      <color indexed="8"/>
      <name val="Arial"/>
      <family val="2"/>
    </font>
    <font>
      <b/>
      <sz val="11"/>
      <color theme="1"/>
      <name val="Arial"/>
      <family val="2"/>
    </font>
    <font>
      <sz val="11"/>
      <name val="Arial"/>
      <family val="2"/>
    </font>
    <font>
      <sz val="11"/>
      <color indexed="8"/>
      <name val="Arial"/>
      <family val="2"/>
    </font>
    <font>
      <sz val="10"/>
      <name val="Arial"/>
      <family val="2"/>
    </font>
    <font>
      <sz val="12"/>
      <name val="Arial"/>
      <family val="2"/>
    </font>
    <font>
      <sz val="12"/>
      <color indexed="8"/>
      <name val="Arial"/>
      <family val="2"/>
    </font>
    <font>
      <sz val="10"/>
      <color theme="1"/>
      <name val="Calibri"/>
      <family val="2"/>
      <scheme val="minor"/>
    </font>
    <font>
      <sz val="8"/>
      <color indexed="8"/>
      <name val="Arial"/>
      <family val="2"/>
    </font>
    <font>
      <sz val="10"/>
      <name val="Calibri"/>
      <family val="2"/>
      <scheme val="minor"/>
    </font>
    <font>
      <sz val="11"/>
      <name val="Calibri"/>
      <family val="2"/>
      <scheme val="minor"/>
    </font>
    <font>
      <sz val="8"/>
      <name val="Arial"/>
      <family val="2"/>
    </font>
    <font>
      <sz val="11"/>
      <color rgb="FFFF0000"/>
      <name val="Arial"/>
      <family val="2"/>
    </font>
    <font>
      <sz val="10"/>
      <color indexed="8"/>
      <name val="Calibri"/>
      <family val="2"/>
      <scheme val="minor"/>
    </font>
    <font>
      <b/>
      <sz val="9"/>
      <color indexed="81"/>
      <name val="Tahoma"/>
      <family val="2"/>
    </font>
    <font>
      <sz val="9"/>
      <color indexed="81"/>
      <name val="Tahoma"/>
      <family val="2"/>
    </font>
    <font>
      <sz val="10"/>
      <color indexed="8"/>
      <name val="Calibri"/>
      <family val="2"/>
    </font>
    <font>
      <b/>
      <sz val="10"/>
      <name val="Calibri"/>
      <family val="2"/>
      <scheme val="minor"/>
    </font>
    <font>
      <b/>
      <sz val="9"/>
      <name val="Arial"/>
      <family val="2"/>
    </font>
    <font>
      <sz val="9"/>
      <color theme="1"/>
      <name val="Calibri"/>
      <family val="2"/>
      <scheme val="minor"/>
    </font>
    <font>
      <b/>
      <sz val="10"/>
      <name val="Arial"/>
      <family val="2"/>
    </font>
    <font>
      <b/>
      <sz val="10"/>
      <color indexed="8"/>
      <name val="Calibri"/>
      <family val="2"/>
    </font>
    <font>
      <b/>
      <sz val="10"/>
      <color theme="1"/>
      <name val="Calibri"/>
      <family val="2"/>
      <scheme val="minor"/>
    </font>
    <font>
      <sz val="9"/>
      <name val="Calibri"/>
      <family val="2"/>
      <scheme val="minor"/>
    </font>
    <font>
      <sz val="9"/>
      <color indexed="8"/>
      <name val="Arial"/>
      <family val="2"/>
    </font>
    <font>
      <sz val="9"/>
      <name val="Arial"/>
      <family val="2"/>
    </font>
    <font>
      <sz val="9"/>
      <color indexed="8"/>
      <name val="Calibri"/>
      <family val="2"/>
    </font>
    <font>
      <b/>
      <sz val="9"/>
      <name val="Calibri"/>
      <family val="2"/>
      <scheme val="minor"/>
    </font>
    <font>
      <sz val="9"/>
      <color rgb="FFFF0000"/>
      <name val="Calibri"/>
      <family val="2"/>
    </font>
    <font>
      <b/>
      <sz val="9"/>
      <color indexed="8"/>
      <name val="Calibri"/>
      <family val="2"/>
    </font>
    <font>
      <b/>
      <sz val="10"/>
      <color indexed="8"/>
      <name val="Calibri"/>
      <family val="2"/>
      <scheme val="minor"/>
    </font>
    <font>
      <sz val="10"/>
      <color theme="1"/>
      <name val="Arial"/>
      <family val="2"/>
    </font>
    <font>
      <sz val="8"/>
      <color theme="1"/>
      <name val="Arial"/>
      <family val="2"/>
    </font>
    <font>
      <b/>
      <sz val="11"/>
      <color rgb="FFFF0000"/>
      <name val="Arial"/>
      <family val="2"/>
    </font>
    <font>
      <b/>
      <sz val="11"/>
      <color theme="1"/>
      <name val="Calibri"/>
      <family val="2"/>
      <scheme val="minor"/>
    </font>
    <font>
      <b/>
      <sz val="11"/>
      <color theme="8"/>
      <name val="Calibri"/>
      <family val="2"/>
      <scheme val="minor"/>
    </font>
    <font>
      <b/>
      <sz val="10"/>
      <name val="Calibri"/>
      <family val="2"/>
    </font>
    <font>
      <sz val="9"/>
      <name val="Calibri"/>
      <family val="2"/>
    </font>
    <font>
      <b/>
      <sz val="9"/>
      <name val="Calibri"/>
      <family val="2"/>
    </font>
    <font>
      <b/>
      <sz val="11"/>
      <color theme="7" tint="-0.249977111117893"/>
      <name val="Arial"/>
      <family val="2"/>
    </font>
    <font>
      <b/>
      <sz val="11"/>
      <color rgb="FF00B050"/>
      <name val="Arial"/>
      <family val="2"/>
    </font>
    <font>
      <sz val="11"/>
      <color rgb="FF00B050"/>
      <name val="Arial"/>
      <family val="2"/>
    </font>
    <font>
      <b/>
      <sz val="11"/>
      <color rgb="FF7030A0"/>
      <name val="Arial"/>
      <family val="2"/>
    </font>
    <font>
      <b/>
      <sz val="10"/>
      <color rgb="FF7030A0"/>
      <name val="Calibri"/>
      <family val="2"/>
      <scheme val="minor"/>
    </font>
    <font>
      <sz val="11"/>
      <color theme="5"/>
      <name val="Arial"/>
      <family val="2"/>
    </font>
    <font>
      <b/>
      <sz val="11"/>
      <name val="Calibri"/>
      <family val="2"/>
    </font>
    <font>
      <sz val="11"/>
      <name val="Calibri"/>
      <family val="2"/>
    </font>
    <font>
      <sz val="11"/>
      <color rgb="FFFF0000"/>
      <name val="Calibri"/>
      <family val="2"/>
    </font>
    <font>
      <b/>
      <sz val="14"/>
      <name val="Calibri"/>
      <family val="2"/>
    </font>
    <font>
      <sz val="11"/>
      <color rgb="FF0000FF"/>
      <name val="Calibri"/>
      <family val="2"/>
      <scheme val="minor"/>
    </font>
    <font>
      <b/>
      <sz val="12"/>
      <color rgb="FF00B050"/>
      <name val="Arial"/>
      <family val="2"/>
    </font>
    <font>
      <sz val="14"/>
      <color theme="1"/>
      <name val="Calibri"/>
      <family val="2"/>
      <scheme val="minor"/>
    </font>
    <font>
      <sz val="11"/>
      <color rgb="FF0070C0"/>
      <name val="Arial"/>
      <family val="2"/>
    </font>
    <font>
      <b/>
      <sz val="11"/>
      <name val="Calibri"/>
      <family val="2"/>
      <scheme val="minor"/>
    </font>
    <font>
      <b/>
      <sz val="11"/>
      <color theme="5"/>
      <name val="Arial"/>
      <family val="2"/>
    </font>
    <font>
      <b/>
      <sz val="10"/>
      <color theme="1"/>
      <name val="Arial"/>
      <family val="2"/>
    </font>
    <font>
      <sz val="10"/>
      <color indexed="8"/>
      <name val="Arial"/>
      <family val="2"/>
    </font>
    <font>
      <b/>
      <sz val="10"/>
      <color indexed="8"/>
      <name val="Arial"/>
      <family val="2"/>
    </font>
    <font>
      <sz val="10"/>
      <color rgb="FFFF0000"/>
      <name val="Arial"/>
      <family val="2"/>
    </font>
  </fonts>
  <fills count="30">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99CC"/>
        <bgColor indexed="64"/>
      </patternFill>
    </fill>
    <fill>
      <patternFill patternType="solid">
        <fgColor theme="8" tint="0.79998168889431442"/>
        <bgColor indexed="64"/>
      </patternFill>
    </fill>
    <fill>
      <patternFill patternType="solid">
        <fgColor rgb="FFFFFF66"/>
        <bgColor indexed="64"/>
      </patternFill>
    </fill>
    <fill>
      <patternFill patternType="solid">
        <fgColor rgb="FF66FF99"/>
        <bgColor indexed="64"/>
      </patternFill>
    </fill>
    <fill>
      <patternFill patternType="solid">
        <fgColor rgb="FFCCFFCC"/>
        <bgColor indexed="64"/>
      </patternFill>
    </fill>
    <fill>
      <patternFill patternType="solid">
        <fgColor rgb="FFFF9966"/>
        <bgColor indexed="64"/>
      </patternFill>
    </fill>
    <fill>
      <patternFill patternType="solid">
        <fgColor theme="8" tint="0.59999389629810485"/>
        <bgColor indexed="64"/>
      </patternFill>
    </fill>
    <fill>
      <patternFill patternType="solid">
        <fgColor rgb="FF99FF33"/>
        <bgColor indexed="64"/>
      </patternFill>
    </fill>
    <fill>
      <patternFill patternType="solid">
        <fgColor theme="7" tint="0.59999389629810485"/>
        <bgColor indexed="64"/>
      </patternFill>
    </fill>
    <fill>
      <patternFill patternType="solid">
        <fgColor rgb="FFCCCC00"/>
        <bgColor indexed="64"/>
      </patternFill>
    </fill>
    <fill>
      <patternFill patternType="solid">
        <fgColor rgb="FF66FF66"/>
        <bgColor indexed="64"/>
      </patternFill>
    </fill>
    <fill>
      <patternFill patternType="solid">
        <fgColor rgb="FF00B0F0"/>
        <bgColor indexed="64"/>
      </patternFill>
    </fill>
    <fill>
      <patternFill patternType="solid">
        <fgColor rgb="FFFFCCFF"/>
        <bgColor indexed="64"/>
      </patternFill>
    </fill>
    <fill>
      <patternFill patternType="solid">
        <fgColor rgb="FF00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CCFF99"/>
        <bgColor indexed="64"/>
      </patternFill>
    </fill>
    <fill>
      <patternFill patternType="solid">
        <fgColor rgb="FFCCFFFF"/>
        <bgColor indexed="64"/>
      </patternFill>
    </fill>
    <fill>
      <patternFill patternType="solid">
        <fgColor rgb="FFFF99FF"/>
        <bgColor indexed="64"/>
      </patternFill>
    </fill>
    <fill>
      <patternFill patternType="solid">
        <fgColor rgb="FFFF0000"/>
        <bgColor indexed="64"/>
      </patternFill>
    </fill>
    <fill>
      <patternFill patternType="solid">
        <fgColor theme="7" tint="0.39997558519241921"/>
        <bgColor indexed="64"/>
      </patternFill>
    </fill>
  </fills>
  <borders count="36">
    <border>
      <left/>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79">
    <xf numFmtId="0" fontId="0" fillId="0" borderId="0" xfId="0"/>
    <xf numFmtId="0" fontId="3" fillId="0" borderId="0" xfId="0" applyFont="1" applyFill="1" applyBorder="1" applyProtection="1"/>
    <xf numFmtId="0" fontId="2" fillId="0" borderId="1" xfId="0" applyFont="1" applyFill="1" applyBorder="1" applyAlignment="1" applyProtection="1">
      <alignment horizontal="center"/>
    </xf>
    <xf numFmtId="0" fontId="2" fillId="0" borderId="0" xfId="0" applyFont="1" applyFill="1" applyBorder="1" applyAlignment="1" applyProtection="1">
      <alignment horizontal="center"/>
    </xf>
    <xf numFmtId="0" fontId="3" fillId="0" borderId="0" xfId="0" applyFont="1" applyFill="1" applyBorder="1" applyAlignment="1" applyProtection="1">
      <alignment horizontal="justify" vertical="center" wrapText="1"/>
    </xf>
    <xf numFmtId="3" fontId="6" fillId="2" borderId="6" xfId="0" applyNumberFormat="1" applyFont="1" applyFill="1" applyBorder="1" applyAlignment="1" applyProtection="1">
      <alignment horizontal="center" vertical="center" wrapText="1"/>
    </xf>
    <xf numFmtId="3" fontId="6" fillId="3" borderId="6"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6" fillId="0" borderId="6" xfId="0" applyFont="1" applyFill="1" applyBorder="1" applyAlignment="1">
      <alignment horizontal="justify" vertical="center" wrapText="1"/>
    </xf>
    <xf numFmtId="0" fontId="6" fillId="0" borderId="6" xfId="0" applyFont="1" applyFill="1" applyBorder="1" applyAlignment="1">
      <alignment horizontal="center" vertical="center" wrapText="1"/>
    </xf>
    <xf numFmtId="9" fontId="6" fillId="3" borderId="6" xfId="2" applyFont="1" applyFill="1" applyBorder="1" applyAlignment="1" applyProtection="1">
      <alignment vertical="center" wrapText="1"/>
    </xf>
    <xf numFmtId="0" fontId="6" fillId="0" borderId="6" xfId="0" applyFont="1" applyFill="1" applyBorder="1" applyAlignment="1" applyProtection="1">
      <alignment horizontal="justify" vertical="center" wrapText="1"/>
    </xf>
    <xf numFmtId="0" fontId="6" fillId="0" borderId="6" xfId="1" applyNumberFormat="1" applyFont="1" applyFill="1" applyBorder="1" applyAlignment="1" applyProtection="1">
      <alignment horizontal="center" vertical="center" wrapText="1"/>
    </xf>
    <xf numFmtId="0" fontId="6" fillId="3" borderId="6" xfId="1" applyNumberFormat="1" applyFont="1" applyFill="1" applyBorder="1" applyAlignment="1" applyProtection="1">
      <alignment horizontal="center" vertical="center" wrapText="1"/>
      <protection locked="0"/>
    </xf>
    <xf numFmtId="165" fontId="6" fillId="0" borderId="6" xfId="1" applyNumberFormat="1" applyFont="1" applyFill="1" applyBorder="1" applyAlignment="1" applyProtection="1">
      <alignment horizontal="center" vertical="center" wrapText="1"/>
    </xf>
    <xf numFmtId="164" fontId="6" fillId="2" borderId="6" xfId="1" applyFont="1" applyFill="1" applyBorder="1" applyAlignment="1" applyProtection="1">
      <alignment horizontal="center" vertical="center" wrapText="1"/>
      <protection locked="0"/>
    </xf>
    <xf numFmtId="10" fontId="6" fillId="0" borderId="6" xfId="2" applyNumberFormat="1" applyFont="1" applyFill="1" applyBorder="1" applyAlignment="1" applyProtection="1">
      <alignment horizontal="center" vertical="center" wrapText="1"/>
      <protection locked="0"/>
    </xf>
    <xf numFmtId="165" fontId="6" fillId="0" borderId="6" xfId="1" applyNumberFormat="1" applyFont="1" applyFill="1" applyBorder="1" applyAlignment="1" applyProtection="1">
      <alignment horizontal="center" vertical="center" wrapText="1"/>
      <protection locked="0"/>
    </xf>
    <xf numFmtId="0" fontId="6" fillId="0" borderId="6" xfId="1" applyNumberFormat="1" applyFont="1" applyFill="1" applyBorder="1" applyAlignment="1" applyProtection="1">
      <alignment horizontal="center" vertical="center" wrapText="1"/>
      <protection locked="0"/>
    </xf>
    <xf numFmtId="164" fontId="6" fillId="0" borderId="6" xfId="1"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xf>
    <xf numFmtId="9" fontId="6" fillId="0" borderId="6" xfId="0" applyNumberFormat="1" applyFont="1" applyFill="1" applyBorder="1" applyAlignment="1">
      <alignment horizontal="center" vertical="center" wrapText="1"/>
    </xf>
    <xf numFmtId="165" fontId="3" fillId="0" borderId="0" xfId="0" applyNumberFormat="1" applyFont="1" applyFill="1" applyBorder="1" applyProtection="1"/>
    <xf numFmtId="164" fontId="3" fillId="0" borderId="0" xfId="0" applyNumberFormat="1" applyFont="1" applyFill="1" applyBorder="1" applyProtection="1"/>
    <xf numFmtId="9" fontId="8" fillId="0" borderId="6" xfId="2" applyFont="1" applyFill="1" applyBorder="1" applyAlignment="1" applyProtection="1">
      <alignment horizontal="center" vertical="center" wrapText="1"/>
      <protection locked="0"/>
    </xf>
    <xf numFmtId="0" fontId="3" fillId="0" borderId="6" xfId="0" applyFont="1" applyFill="1" applyBorder="1" applyAlignment="1" applyProtection="1">
      <alignment wrapText="1"/>
    </xf>
    <xf numFmtId="0" fontId="6" fillId="0" borderId="6" xfId="0" applyFont="1" applyFill="1" applyBorder="1" applyAlignment="1">
      <alignment vertical="center" wrapText="1"/>
    </xf>
    <xf numFmtId="0" fontId="6" fillId="6" borderId="6" xfId="1" applyNumberFormat="1" applyFont="1" applyFill="1" applyBorder="1" applyAlignment="1" applyProtection="1">
      <alignment horizontal="center" vertical="center" wrapText="1"/>
    </xf>
    <xf numFmtId="165" fontId="6" fillId="5" borderId="6" xfId="1" applyNumberFormat="1" applyFont="1" applyFill="1" applyBorder="1" applyAlignment="1" applyProtection="1">
      <alignment horizontal="center" vertical="center" wrapText="1"/>
      <protection locked="0"/>
    </xf>
    <xf numFmtId="9" fontId="6" fillId="5" borderId="6" xfId="0" applyNumberFormat="1" applyFont="1" applyFill="1" applyBorder="1" applyAlignment="1">
      <alignment horizontal="center" vertical="center" wrapText="1"/>
    </xf>
    <xf numFmtId="0" fontId="6" fillId="5" borderId="6" xfId="0" applyFont="1" applyFill="1" applyBorder="1" applyAlignment="1">
      <alignment horizontal="justify" vertical="center" wrapText="1"/>
    </xf>
    <xf numFmtId="0" fontId="6" fillId="5" borderId="6" xfId="1"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166" fontId="9" fillId="0" borderId="6" xfId="0" applyNumberFormat="1" applyFont="1" applyFill="1" applyBorder="1" applyAlignment="1">
      <alignment horizontal="center" vertical="center" wrapText="1"/>
    </xf>
    <xf numFmtId="9" fontId="6" fillId="0" borderId="6" xfId="2" applyFont="1" applyFill="1" applyBorder="1" applyAlignment="1">
      <alignment horizontal="center" vertical="center" wrapText="1"/>
    </xf>
    <xf numFmtId="165" fontId="6" fillId="5" borderId="11" xfId="1" applyNumberFormat="1" applyFont="1" applyFill="1" applyBorder="1" applyAlignment="1" applyProtection="1">
      <alignment horizontal="center" vertical="center" wrapText="1"/>
      <protection locked="0"/>
    </xf>
    <xf numFmtId="0" fontId="6" fillId="5" borderId="6" xfId="1" applyNumberFormat="1" applyFont="1" applyFill="1" applyBorder="1" applyAlignment="1" applyProtection="1">
      <alignment horizontal="center" vertical="center" wrapText="1"/>
      <protection locked="0"/>
    </xf>
    <xf numFmtId="0" fontId="6" fillId="5" borderId="7" xfId="1"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justify" vertical="center" wrapText="1"/>
    </xf>
    <xf numFmtId="0" fontId="6" fillId="6" borderId="7" xfId="1" applyNumberFormat="1" applyFont="1" applyFill="1" applyBorder="1" applyAlignment="1" applyProtection="1">
      <alignment horizontal="center" vertical="center" wrapText="1"/>
    </xf>
    <xf numFmtId="0" fontId="11" fillId="0" borderId="6" xfId="0" applyFont="1" applyFill="1" applyBorder="1" applyAlignment="1" applyProtection="1">
      <alignment vertical="center"/>
    </xf>
    <xf numFmtId="0" fontId="13" fillId="0" borderId="6" xfId="0" applyFont="1" applyFill="1" applyBorder="1" applyAlignment="1">
      <alignment vertical="center" wrapText="1"/>
    </xf>
    <xf numFmtId="0" fontId="8" fillId="0" borderId="6" xfId="0" applyFont="1" applyFill="1" applyBorder="1" applyAlignment="1" applyProtection="1">
      <alignment horizontal="justify" vertical="center" wrapText="1"/>
    </xf>
    <xf numFmtId="165" fontId="8" fillId="3" borderId="6" xfId="1" applyNumberFormat="1" applyFont="1" applyFill="1" applyBorder="1" applyAlignment="1" applyProtection="1">
      <alignment horizontal="center" vertical="center" wrapText="1"/>
      <protection locked="0"/>
    </xf>
    <xf numFmtId="0" fontId="8" fillId="6" borderId="6" xfId="1" applyNumberFormat="1" applyFont="1" applyFill="1" applyBorder="1" applyAlignment="1" applyProtection="1">
      <alignment horizontal="center" vertical="center" wrapText="1"/>
    </xf>
    <xf numFmtId="0" fontId="8" fillId="3" borderId="6" xfId="1" applyNumberFormat="1" applyFont="1" applyFill="1" applyBorder="1" applyAlignment="1" applyProtection="1">
      <alignment horizontal="center" vertical="center" wrapText="1"/>
      <protection locked="0"/>
    </xf>
    <xf numFmtId="0" fontId="8" fillId="0" borderId="6" xfId="1" applyNumberFormat="1" applyFont="1" applyFill="1" applyBorder="1" applyAlignment="1" applyProtection="1">
      <alignment horizontal="center" vertical="center" wrapText="1"/>
    </xf>
    <xf numFmtId="0" fontId="15" fillId="5" borderId="6" xfId="1" applyNumberFormat="1" applyFont="1" applyFill="1" applyBorder="1" applyAlignment="1" applyProtection="1">
      <alignment horizontal="center" vertical="center" wrapText="1"/>
      <protection locked="0"/>
    </xf>
    <xf numFmtId="0" fontId="11" fillId="0" borderId="0" xfId="0" applyFont="1" applyFill="1" applyBorder="1" applyProtection="1"/>
    <xf numFmtId="3" fontId="15" fillId="5" borderId="6" xfId="1"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xf>
    <xf numFmtId="0" fontId="0" fillId="5" borderId="0" xfId="0" applyFill="1" applyBorder="1" applyProtection="1"/>
    <xf numFmtId="0" fontId="0" fillId="0" borderId="0" xfId="0" applyBorder="1" applyProtection="1"/>
    <xf numFmtId="0" fontId="20" fillId="0" borderId="6" xfId="0" applyFont="1" applyBorder="1" applyAlignment="1" applyProtection="1">
      <alignment horizontal="left" vertical="top"/>
    </xf>
    <xf numFmtId="0" fontId="20" fillId="5" borderId="0" xfId="0" applyFont="1" applyFill="1" applyBorder="1" applyAlignment="1" applyProtection="1">
      <alignment vertical="top"/>
    </xf>
    <xf numFmtId="0" fontId="20" fillId="5" borderId="13" xfId="0" applyFont="1" applyFill="1" applyBorder="1" applyAlignment="1" applyProtection="1">
      <alignment vertical="top"/>
    </xf>
    <xf numFmtId="0" fontId="6" fillId="5" borderId="7" xfId="0" applyFont="1" applyFill="1" applyBorder="1" applyAlignment="1">
      <alignment horizontal="justify" vertical="center" wrapText="1"/>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3" borderId="7" xfId="1" applyNumberFormat="1" applyFont="1" applyFill="1" applyBorder="1" applyAlignment="1" applyProtection="1">
      <alignment horizontal="center" vertical="center" wrapText="1"/>
      <protection locked="0"/>
    </xf>
    <xf numFmtId="10" fontId="6" fillId="0" borderId="7" xfId="2" applyNumberFormat="1" applyFont="1" applyFill="1" applyBorder="1" applyAlignment="1" applyProtection="1">
      <alignment horizontal="center" vertical="center" wrapText="1"/>
      <protection locked="0"/>
    </xf>
    <xf numFmtId="165" fontId="6" fillId="5" borderId="7" xfId="1" applyNumberFormat="1" applyFont="1" applyFill="1" applyBorder="1" applyAlignment="1" applyProtection="1">
      <alignment horizontal="center" vertical="center" wrapText="1"/>
      <protection locked="0"/>
    </xf>
    <xf numFmtId="0" fontId="3" fillId="0" borderId="6" xfId="0" applyFont="1" applyFill="1" applyBorder="1" applyProtection="1"/>
    <xf numFmtId="0" fontId="3" fillId="0" borderId="6" xfId="0" applyFont="1" applyFill="1" applyBorder="1" applyAlignment="1" applyProtection="1">
      <alignment horizontal="center" vertical="center" wrapText="1"/>
    </xf>
    <xf numFmtId="9" fontId="17" fillId="0" borderId="6" xfId="2" applyFont="1" applyBorder="1" applyAlignment="1" applyProtection="1">
      <alignment vertical="center"/>
    </xf>
    <xf numFmtId="0" fontId="6" fillId="0" borderId="6" xfId="0" applyFont="1" applyFill="1" applyBorder="1" applyAlignment="1" applyProtection="1">
      <alignment horizontal="center" vertical="center" wrapText="1"/>
    </xf>
    <xf numFmtId="9" fontId="7" fillId="0" borderId="6" xfId="2" applyFont="1" applyFill="1" applyBorder="1" applyAlignment="1" applyProtection="1">
      <alignment horizontal="center" vertical="center" wrapText="1"/>
    </xf>
    <xf numFmtId="9" fontId="7" fillId="0" borderId="6" xfId="0" applyNumberFormat="1" applyFont="1" applyFill="1" applyBorder="1" applyAlignment="1" applyProtection="1">
      <alignment horizontal="center" vertical="center" wrapText="1"/>
    </xf>
    <xf numFmtId="9" fontId="7" fillId="0" borderId="6" xfId="2"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4" fillId="0" borderId="6" xfId="0" applyFont="1" applyFill="1" applyBorder="1" applyAlignment="1">
      <alignment horizontal="center" vertical="center" wrapText="1"/>
    </xf>
    <xf numFmtId="0" fontId="7" fillId="0" borderId="7" xfId="0" applyFont="1" applyFill="1" applyBorder="1" applyAlignment="1" applyProtection="1">
      <alignment horizontal="center" vertical="center" wrapText="1"/>
    </xf>
    <xf numFmtId="0" fontId="11" fillId="5" borderId="0" xfId="0" applyFont="1" applyFill="1" applyProtection="1"/>
    <xf numFmtId="0" fontId="11" fillId="0" borderId="0" xfId="0" applyFont="1" applyFill="1" applyAlignment="1" applyProtection="1">
      <alignment horizontal="justify" vertical="center" wrapText="1"/>
    </xf>
    <xf numFmtId="0" fontId="22" fillId="8" borderId="0" xfId="0" applyFont="1" applyFill="1" applyBorder="1" applyAlignment="1" applyProtection="1">
      <alignment vertical="center" wrapText="1"/>
    </xf>
    <xf numFmtId="0" fontId="23" fillId="8" borderId="0" xfId="0" applyFont="1" applyFill="1" applyAlignment="1" applyProtection="1">
      <alignment horizontal="justify" vertical="center" wrapText="1"/>
    </xf>
    <xf numFmtId="0" fontId="23" fillId="0" borderId="0" xfId="0" applyFont="1" applyFill="1" applyAlignment="1" applyProtection="1">
      <alignment horizontal="justify" vertical="center" wrapText="1"/>
    </xf>
    <xf numFmtId="0" fontId="23" fillId="0" borderId="0" xfId="0" applyFont="1" applyProtection="1"/>
    <xf numFmtId="3" fontId="24" fillId="2" borderId="6" xfId="0" applyNumberFormat="1" applyFont="1" applyFill="1" applyBorder="1" applyAlignment="1" applyProtection="1">
      <alignment vertical="center" wrapText="1"/>
    </xf>
    <xf numFmtId="3" fontId="8" fillId="2" borderId="7" xfId="0" applyNumberFormat="1" applyFont="1" applyFill="1" applyBorder="1" applyAlignment="1" applyProtection="1">
      <alignment horizontal="center" vertical="center" wrapText="1"/>
    </xf>
    <xf numFmtId="3" fontId="8" fillId="3" borderId="7" xfId="0" applyNumberFormat="1" applyFont="1" applyFill="1" applyBorder="1" applyAlignment="1" applyProtection="1">
      <alignment horizontal="center" vertical="center" wrapText="1"/>
    </xf>
    <xf numFmtId="0" fontId="23" fillId="5" borderId="14" xfId="0" applyFont="1" applyFill="1" applyBorder="1" applyAlignment="1" applyProtection="1">
      <alignment vertical="center" wrapText="1"/>
    </xf>
    <xf numFmtId="0" fontId="17" fillId="5" borderId="15" xfId="0" applyFont="1" applyFill="1" applyBorder="1" applyAlignment="1" applyProtection="1">
      <alignment vertical="center" wrapText="1"/>
    </xf>
    <xf numFmtId="0" fontId="27" fillId="0" borderId="15" xfId="0" applyFont="1" applyFill="1" applyBorder="1" applyAlignment="1">
      <alignment horizontal="justify" vertical="center" wrapText="1"/>
    </xf>
    <xf numFmtId="0" fontId="27" fillId="0" borderId="15" xfId="0" applyFont="1" applyFill="1" applyBorder="1" applyAlignment="1">
      <alignment horizontal="center" vertical="center" wrapText="1"/>
    </xf>
    <xf numFmtId="9" fontId="29" fillId="3" borderId="15" xfId="2" applyFont="1" applyFill="1" applyBorder="1" applyAlignment="1" applyProtection="1">
      <alignment horizontal="center" vertical="center" wrapText="1"/>
    </xf>
    <xf numFmtId="165" fontId="29" fillId="0" borderId="6" xfId="1" applyNumberFormat="1" applyFont="1" applyFill="1" applyBorder="1" applyAlignment="1" applyProtection="1">
      <alignment horizontal="center" vertical="center" wrapText="1"/>
    </xf>
    <xf numFmtId="3" fontId="29" fillId="0" borderId="15" xfId="0" applyNumberFormat="1" applyFont="1" applyFill="1" applyBorder="1" applyAlignment="1" applyProtection="1">
      <alignment horizontal="center" vertical="center" wrapText="1"/>
    </xf>
    <xf numFmtId="165" fontId="29" fillId="5" borderId="16" xfId="1" applyNumberFormat="1" applyFont="1" applyFill="1" applyBorder="1" applyAlignment="1" applyProtection="1">
      <alignment horizontal="center" vertical="center" wrapText="1"/>
      <protection locked="0"/>
    </xf>
    <xf numFmtId="0" fontId="23" fillId="5" borderId="17" xfId="0" applyFont="1" applyFill="1" applyBorder="1" applyAlignment="1" applyProtection="1">
      <alignment vertical="center" wrapText="1"/>
    </xf>
    <xf numFmtId="0" fontId="17" fillId="5" borderId="6" xfId="0" applyFont="1" applyFill="1" applyBorder="1" applyAlignment="1" applyProtection="1">
      <alignment vertical="center" wrapText="1"/>
    </xf>
    <xf numFmtId="0" fontId="27" fillId="0" borderId="6" xfId="0" applyFont="1" applyFill="1" applyBorder="1" applyAlignment="1">
      <alignment horizontal="justify" vertical="center" wrapText="1"/>
    </xf>
    <xf numFmtId="9" fontId="27" fillId="0" borderId="6" xfId="0" applyNumberFormat="1" applyFont="1" applyFill="1" applyBorder="1" applyAlignment="1">
      <alignment horizontal="center" vertical="center" wrapText="1"/>
    </xf>
    <xf numFmtId="9" fontId="29" fillId="3" borderId="6" xfId="2" applyFont="1" applyFill="1" applyBorder="1" applyAlignment="1" applyProtection="1">
      <alignment horizontal="center" vertical="center" wrapText="1"/>
    </xf>
    <xf numFmtId="3" fontId="29" fillId="0" borderId="6" xfId="0" applyNumberFormat="1" applyFont="1" applyFill="1" applyBorder="1" applyAlignment="1" applyProtection="1">
      <alignment horizontal="center" vertical="center" wrapText="1"/>
    </xf>
    <xf numFmtId="165" fontId="29" fillId="5" borderId="18" xfId="1" applyNumberFormat="1" applyFont="1" applyFill="1" applyBorder="1" applyAlignment="1" applyProtection="1">
      <alignment horizontal="center" vertical="center" wrapText="1"/>
      <protection locked="0"/>
    </xf>
    <xf numFmtId="0" fontId="23" fillId="5" borderId="6" xfId="0" applyFont="1" applyFill="1" applyBorder="1" applyAlignment="1" applyProtection="1">
      <alignment vertical="center" wrapText="1"/>
    </xf>
    <xf numFmtId="165" fontId="29" fillId="5" borderId="22" xfId="1" applyNumberFormat="1" applyFont="1" applyFill="1" applyBorder="1" applyAlignment="1" applyProtection="1">
      <alignment horizontal="center" vertical="center" wrapText="1"/>
      <protection locked="0"/>
    </xf>
    <xf numFmtId="0" fontId="23" fillId="5" borderId="23" xfId="0" applyFont="1" applyFill="1" applyBorder="1" applyAlignment="1" applyProtection="1">
      <alignment vertical="center" wrapText="1"/>
    </xf>
    <xf numFmtId="0" fontId="17" fillId="5" borderId="24" xfId="0" applyFont="1" applyFill="1" applyBorder="1" applyAlignment="1" applyProtection="1">
      <alignment vertical="center" wrapText="1"/>
    </xf>
    <xf numFmtId="0" fontId="27" fillId="0" borderId="24" xfId="0" applyFont="1" applyFill="1" applyBorder="1" applyAlignment="1">
      <alignment horizontal="justify" vertical="center" wrapText="1"/>
    </xf>
    <xf numFmtId="0" fontId="13" fillId="0" borderId="24" xfId="0" applyFont="1" applyFill="1" applyBorder="1" applyAlignment="1">
      <alignment horizontal="justify" vertical="center" wrapText="1"/>
    </xf>
    <xf numFmtId="0" fontId="27" fillId="0" borderId="24" xfId="0" applyFont="1" applyFill="1" applyBorder="1" applyAlignment="1">
      <alignment horizontal="center" vertical="center" wrapText="1"/>
    </xf>
    <xf numFmtId="9" fontId="29" fillId="3" borderId="24" xfId="2" applyFont="1" applyFill="1" applyBorder="1" applyAlignment="1" applyProtection="1">
      <alignment horizontal="center" vertical="center" wrapText="1"/>
    </xf>
    <xf numFmtId="3" fontId="29" fillId="0" borderId="24" xfId="0" applyNumberFormat="1" applyFont="1" applyFill="1" applyBorder="1" applyAlignment="1" applyProtection="1">
      <alignment horizontal="center" vertical="center" wrapText="1"/>
    </xf>
    <xf numFmtId="165" fontId="29" fillId="5" borderId="25" xfId="1" applyNumberFormat="1" applyFont="1" applyFill="1" applyBorder="1" applyAlignment="1" applyProtection="1">
      <alignment horizontal="center" vertical="center" wrapText="1"/>
      <protection locked="0"/>
    </xf>
    <xf numFmtId="0" fontId="30" fillId="0" borderId="27" xfId="0" applyFont="1" applyBorder="1" applyAlignment="1" applyProtection="1">
      <alignment wrapText="1"/>
    </xf>
    <xf numFmtId="9" fontId="30" fillId="0" borderId="28" xfId="2" applyFont="1" applyBorder="1" applyProtection="1"/>
    <xf numFmtId="0" fontId="23" fillId="0" borderId="29" xfId="0" applyFont="1" applyBorder="1" applyAlignment="1" applyProtection="1"/>
    <xf numFmtId="165" fontId="23" fillId="0" borderId="30" xfId="0" applyNumberFormat="1" applyFont="1" applyBorder="1" applyAlignment="1" applyProtection="1"/>
    <xf numFmtId="0" fontId="23" fillId="0" borderId="30" xfId="0" applyFont="1" applyBorder="1" applyAlignment="1" applyProtection="1"/>
    <xf numFmtId="9" fontId="32" fillId="0" borderId="31" xfId="2" applyFont="1" applyFill="1" applyBorder="1" applyAlignment="1" applyProtection="1">
      <alignment vertical="center"/>
    </xf>
    <xf numFmtId="0" fontId="33" fillId="0" borderId="0" xfId="0" applyFont="1" applyBorder="1" applyAlignment="1" applyProtection="1">
      <alignment wrapText="1"/>
    </xf>
    <xf numFmtId="0" fontId="23" fillId="5" borderId="0" xfId="0" applyFont="1" applyFill="1" applyProtection="1"/>
    <xf numFmtId="0" fontId="30" fillId="0" borderId="6" xfId="0" applyFont="1" applyBorder="1" applyAlignment="1" applyProtection="1">
      <alignment horizontal="left" vertical="top"/>
    </xf>
    <xf numFmtId="0" fontId="30" fillId="0" borderId="6" xfId="0" applyFont="1" applyBorder="1" applyAlignment="1" applyProtection="1">
      <alignment vertical="top"/>
    </xf>
    <xf numFmtId="0" fontId="30" fillId="5" borderId="0" xfId="0" applyFont="1" applyFill="1" applyBorder="1" applyAlignment="1" applyProtection="1">
      <alignment vertical="top"/>
    </xf>
    <xf numFmtId="0" fontId="23" fillId="0" borderId="6" xfId="0" applyFont="1" applyBorder="1" applyAlignment="1" applyProtection="1"/>
    <xf numFmtId="0" fontId="30" fillId="5" borderId="32" xfId="0" applyFont="1" applyFill="1" applyBorder="1" applyAlignment="1" applyProtection="1">
      <alignment vertical="top"/>
    </xf>
    <xf numFmtId="0" fontId="23" fillId="0" borderId="0" xfId="0" applyFont="1" applyAlignment="1" applyProtection="1">
      <alignment horizontal="center" vertical="center" wrapText="1"/>
    </xf>
    <xf numFmtId="165" fontId="23" fillId="0" borderId="0" xfId="0" applyNumberFormat="1" applyFont="1" applyProtection="1"/>
    <xf numFmtId="164" fontId="23" fillId="0" borderId="0" xfId="1" applyFont="1" applyProtection="1"/>
    <xf numFmtId="164" fontId="23" fillId="0" borderId="0" xfId="0" applyNumberFormat="1" applyFont="1" applyProtection="1"/>
    <xf numFmtId="0" fontId="0" fillId="0" borderId="0" xfId="0" applyFont="1" applyProtection="1"/>
    <xf numFmtId="0" fontId="21" fillId="7" borderId="1" xfId="0" applyFont="1" applyFill="1" applyBorder="1" applyAlignment="1" applyProtection="1">
      <alignment horizontal="center"/>
    </xf>
    <xf numFmtId="0" fontId="21" fillId="7" borderId="0" xfId="0" applyFont="1" applyFill="1" applyBorder="1" applyAlignment="1" applyProtection="1">
      <alignment horizontal="center"/>
    </xf>
    <xf numFmtId="0" fontId="13" fillId="0" borderId="11" xfId="0" applyFont="1" applyFill="1" applyBorder="1" applyAlignment="1" applyProtection="1">
      <alignment horizontal="justify" vertical="center" wrapText="1"/>
    </xf>
    <xf numFmtId="0" fontId="29" fillId="0" borderId="6" xfId="0" applyFont="1" applyFill="1" applyBorder="1" applyAlignment="1" applyProtection="1">
      <alignment horizontal="justify" vertical="center" wrapText="1"/>
    </xf>
    <xf numFmtId="165" fontId="23" fillId="0" borderId="0" xfId="1" applyNumberFormat="1" applyFont="1" applyProtection="1"/>
    <xf numFmtId="0" fontId="13" fillId="5" borderId="6" xfId="0" applyFont="1" applyFill="1" applyBorder="1" applyAlignment="1">
      <alignment horizontal="justify" vertical="center" wrapText="1"/>
    </xf>
    <xf numFmtId="9" fontId="13" fillId="5" borderId="6" xfId="0" applyNumberFormat="1" applyFont="1" applyFill="1" applyBorder="1" applyAlignment="1">
      <alignment horizontal="center" vertical="center" wrapText="1"/>
    </xf>
    <xf numFmtId="9" fontId="17" fillId="0" borderId="6" xfId="2" applyFont="1" applyBorder="1" applyAlignment="1" applyProtection="1">
      <alignment vertical="center" wrapText="1"/>
    </xf>
    <xf numFmtId="9" fontId="13" fillId="3" borderId="6" xfId="2" applyFont="1" applyFill="1" applyBorder="1" applyAlignment="1" applyProtection="1">
      <alignment horizontal="center" vertical="center" wrapText="1"/>
    </xf>
    <xf numFmtId="165" fontId="13" fillId="0" borderId="11" xfId="1" applyNumberFormat="1" applyFont="1" applyFill="1" applyBorder="1" applyAlignment="1" applyProtection="1">
      <alignment horizontal="center" vertical="center" wrapText="1"/>
    </xf>
    <xf numFmtId="165" fontId="13" fillId="5" borderId="11" xfId="1" applyNumberFormat="1" applyFont="1" applyFill="1" applyBorder="1" applyAlignment="1" applyProtection="1">
      <alignment horizontal="center" vertical="center" wrapText="1"/>
      <protection locked="0"/>
    </xf>
    <xf numFmtId="0" fontId="13" fillId="6" borderId="11" xfId="1" applyNumberFormat="1" applyFont="1" applyFill="1" applyBorder="1" applyAlignment="1" applyProtection="1">
      <alignment horizontal="center" vertical="center" wrapText="1"/>
    </xf>
    <xf numFmtId="0" fontId="13" fillId="3" borderId="11" xfId="1" applyNumberFormat="1" applyFont="1" applyFill="1" applyBorder="1" applyAlignment="1" applyProtection="1">
      <alignment horizontal="center" vertical="center" wrapText="1"/>
      <protection locked="0"/>
    </xf>
    <xf numFmtId="0" fontId="13" fillId="5" borderId="6" xfId="0" applyFont="1" applyFill="1" applyBorder="1" applyAlignment="1">
      <alignment horizontal="center" vertical="center" wrapText="1"/>
    </xf>
    <xf numFmtId="0" fontId="13" fillId="5" borderId="7" xfId="0" applyFont="1" applyFill="1" applyBorder="1" applyAlignment="1">
      <alignment horizontal="justify" vertical="center" wrapText="1"/>
    </xf>
    <xf numFmtId="164" fontId="11" fillId="0" borderId="0" xfId="1" applyFont="1" applyFill="1" applyProtection="1"/>
    <xf numFmtId="165" fontId="13" fillId="5" borderId="9" xfId="1" applyNumberFormat="1" applyFont="1" applyFill="1" applyBorder="1" applyAlignment="1" applyProtection="1">
      <alignment horizontal="center" vertical="center" wrapText="1"/>
      <protection locked="0"/>
    </xf>
    <xf numFmtId="9" fontId="17" fillId="0" borderId="34" xfId="2" applyFont="1" applyBorder="1" applyAlignment="1" applyProtection="1">
      <alignment horizontal="center"/>
    </xf>
    <xf numFmtId="164" fontId="11" fillId="0" borderId="0" xfId="1" applyFont="1" applyAlignment="1" applyProtection="1"/>
    <xf numFmtId="164" fontId="11" fillId="0" borderId="0" xfId="1" applyFont="1" applyProtection="1"/>
    <xf numFmtId="167" fontId="11" fillId="0" borderId="0" xfId="1" applyNumberFormat="1" applyFont="1" applyProtection="1"/>
    <xf numFmtId="164" fontId="3" fillId="0" borderId="0" xfId="1" applyFont="1" applyFill="1" applyBorder="1" applyProtection="1"/>
    <xf numFmtId="0" fontId="36" fillId="0" borderId="0" xfId="0" applyFont="1" applyFill="1" applyBorder="1" applyProtection="1"/>
    <xf numFmtId="167" fontId="3" fillId="0" borderId="0" xfId="1" applyNumberFormat="1" applyFont="1" applyFill="1" applyBorder="1" applyProtection="1"/>
    <xf numFmtId="164" fontId="36" fillId="0" borderId="0" xfId="0" applyNumberFormat="1" applyFont="1" applyFill="1" applyBorder="1" applyProtection="1"/>
    <xf numFmtId="167" fontId="3" fillId="0" borderId="0" xfId="0" applyNumberFormat="1" applyFont="1" applyFill="1" applyBorder="1" applyProtection="1"/>
    <xf numFmtId="164" fontId="2" fillId="0" borderId="0" xfId="1" applyFont="1" applyFill="1" applyBorder="1" applyAlignment="1" applyProtection="1">
      <alignment horizontal="center"/>
    </xf>
    <xf numFmtId="164" fontId="6" fillId="2" borderId="6" xfId="1" applyFont="1" applyFill="1" applyBorder="1" applyAlignment="1" applyProtection="1">
      <alignment horizontal="center" vertical="center" wrapText="1"/>
    </xf>
    <xf numFmtId="164" fontId="0" fillId="5" borderId="0" xfId="1" applyFont="1" applyFill="1" applyBorder="1" applyProtection="1"/>
    <xf numFmtId="0" fontId="29" fillId="0" borderId="7" xfId="0" applyFont="1" applyFill="1" applyBorder="1" applyAlignment="1" applyProtection="1">
      <alignment horizontal="justify" vertical="center" wrapText="1"/>
    </xf>
    <xf numFmtId="165" fontId="2" fillId="0" borderId="0" xfId="0" applyNumberFormat="1" applyFont="1" applyFill="1" applyBorder="1" applyAlignment="1" applyProtection="1">
      <alignment horizontal="center"/>
    </xf>
    <xf numFmtId="167" fontId="6" fillId="6" borderId="6" xfId="1" applyNumberFormat="1" applyFont="1" applyFill="1" applyBorder="1" applyAlignment="1" applyProtection="1">
      <alignment horizontal="center" vertical="center" wrapText="1"/>
    </xf>
    <xf numFmtId="167" fontId="6" fillId="0" borderId="6" xfId="1" applyNumberFormat="1" applyFont="1" applyFill="1" applyBorder="1" applyAlignment="1" applyProtection="1">
      <alignment horizontal="center" vertical="center" wrapText="1"/>
    </xf>
    <xf numFmtId="164" fontId="16" fillId="0" borderId="0" xfId="1" applyFont="1" applyFill="1" applyBorder="1" applyProtection="1"/>
    <xf numFmtId="164" fontId="37" fillId="0" borderId="0" xfId="1" applyFont="1" applyFill="1" applyBorder="1" applyProtection="1"/>
    <xf numFmtId="164" fontId="35" fillId="0" borderId="0" xfId="1" applyFont="1" applyFill="1" applyBorder="1" applyProtection="1"/>
    <xf numFmtId="167" fontId="35" fillId="0" borderId="0" xfId="1" applyNumberFormat="1" applyFont="1" applyFill="1" applyBorder="1" applyProtection="1"/>
    <xf numFmtId="167" fontId="0" fillId="0" borderId="0" xfId="1" applyNumberFormat="1" applyFont="1" applyFill="1"/>
    <xf numFmtId="167" fontId="3" fillId="0" borderId="0" xfId="1" applyNumberFormat="1" applyFont="1" applyFill="1" applyBorder="1" applyAlignment="1" applyProtection="1">
      <alignment horizontal="center" vertical="center" wrapText="1"/>
    </xf>
    <xf numFmtId="167" fontId="0" fillId="5" borderId="0" xfId="1" applyNumberFormat="1" applyFont="1" applyFill="1" applyBorder="1" applyProtection="1"/>
    <xf numFmtId="167" fontId="38" fillId="5" borderId="0" xfId="1" applyNumberFormat="1" applyFont="1" applyFill="1" applyBorder="1" applyProtection="1"/>
    <xf numFmtId="167" fontId="39" fillId="5" borderId="0" xfId="1" applyNumberFormat="1" applyFont="1" applyFill="1" applyBorder="1" applyProtection="1"/>
    <xf numFmtId="167" fontId="5" fillId="0" borderId="0" xfId="1" applyNumberFormat="1" applyFont="1" applyFill="1" applyBorder="1" applyProtection="1"/>
    <xf numFmtId="9" fontId="6" fillId="0" borderId="6" xfId="2" applyFont="1" applyFill="1" applyBorder="1" applyAlignment="1" applyProtection="1">
      <alignment horizontal="center" vertical="center" wrapText="1"/>
    </xf>
    <xf numFmtId="9" fontId="13" fillId="0" borderId="6" xfId="0" applyNumberFormat="1"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29" fillId="0" borderId="24" xfId="0" applyFont="1" applyFill="1" applyBorder="1" applyAlignment="1" applyProtection="1">
      <alignment vertical="center" wrapText="1"/>
    </xf>
    <xf numFmtId="0" fontId="41" fillId="0" borderId="27" xfId="0" applyFont="1" applyBorder="1" applyAlignment="1" applyProtection="1">
      <alignment wrapText="1"/>
    </xf>
    <xf numFmtId="0" fontId="42" fillId="0" borderId="0" xfId="0" applyFont="1" applyBorder="1" applyAlignment="1" applyProtection="1">
      <alignment wrapText="1"/>
    </xf>
    <xf numFmtId="0" fontId="41" fillId="0" borderId="6" xfId="0" applyFont="1" applyBorder="1" applyAlignment="1" applyProtection="1">
      <alignment vertical="top"/>
    </xf>
    <xf numFmtId="0" fontId="27" fillId="0" borderId="0" xfId="0" applyFont="1" applyProtection="1"/>
    <xf numFmtId="165" fontId="21" fillId="4" borderId="30" xfId="0" applyNumberFormat="1" applyFont="1" applyFill="1" applyBorder="1" applyProtection="1"/>
    <xf numFmtId="3" fontId="21" fillId="4" borderId="30" xfId="0" applyNumberFormat="1" applyFont="1" applyFill="1" applyBorder="1" applyAlignment="1" applyProtection="1"/>
    <xf numFmtId="167" fontId="26" fillId="0" borderId="0" xfId="1" applyNumberFormat="1" applyFont="1" applyFill="1" applyProtection="1"/>
    <xf numFmtId="164" fontId="0" fillId="5" borderId="0" xfId="0" applyNumberFormat="1" applyFill="1" applyBorder="1" applyProtection="1"/>
    <xf numFmtId="167" fontId="5" fillId="4" borderId="6" xfId="1" applyNumberFormat="1" applyFont="1" applyFill="1" applyBorder="1" applyAlignment="1" applyProtection="1">
      <alignment vertical="center"/>
    </xf>
    <xf numFmtId="0" fontId="29" fillId="0" borderId="15" xfId="0" applyFont="1" applyFill="1" applyBorder="1" applyAlignment="1" applyProtection="1">
      <alignment horizontal="justify" vertical="center" wrapText="1"/>
    </xf>
    <xf numFmtId="0" fontId="29" fillId="0" borderId="24" xfId="0" applyFont="1" applyFill="1" applyBorder="1" applyAlignment="1" applyProtection="1">
      <alignment horizontal="justify" vertical="center" wrapText="1"/>
    </xf>
    <xf numFmtId="167" fontId="6" fillId="0" borderId="6" xfId="1" applyNumberFormat="1" applyFont="1" applyFill="1" applyBorder="1" applyAlignment="1" applyProtection="1">
      <alignment horizontal="center" vertical="center" wrapText="1"/>
      <protection locked="0"/>
    </xf>
    <xf numFmtId="165" fontId="6" fillId="0" borderId="7"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3" fillId="0" borderId="6" xfId="0" applyFont="1" applyFill="1" applyBorder="1" applyAlignment="1" applyProtection="1">
      <alignment horizontal="center"/>
    </xf>
    <xf numFmtId="9" fontId="6" fillId="0" borderId="6" xfId="2" applyFont="1" applyFill="1" applyBorder="1" applyAlignment="1" applyProtection="1">
      <alignment vertical="center" wrapText="1"/>
    </xf>
    <xf numFmtId="9" fontId="6" fillId="0" borderId="7" xfId="2" applyFont="1" applyFill="1" applyBorder="1" applyAlignment="1" applyProtection="1">
      <alignment vertical="center" wrapText="1"/>
    </xf>
    <xf numFmtId="0" fontId="0" fillId="0" borderId="0" xfId="0" applyFill="1" applyBorder="1" applyProtection="1"/>
    <xf numFmtId="0" fontId="20" fillId="0" borderId="0" xfId="0" applyFont="1" applyFill="1" applyBorder="1" applyAlignment="1" applyProtection="1">
      <alignment horizontal="center" vertical="top"/>
    </xf>
    <xf numFmtId="0" fontId="20" fillId="0" borderId="13" xfId="0" applyFont="1" applyFill="1" applyBorder="1" applyAlignment="1" applyProtection="1">
      <alignment horizontal="center" vertical="top"/>
    </xf>
    <xf numFmtId="164" fontId="6" fillId="0" borderId="6" xfId="1" applyFont="1" applyFill="1" applyBorder="1" applyAlignment="1" applyProtection="1">
      <alignment horizontal="center" vertical="center" wrapText="1"/>
    </xf>
    <xf numFmtId="167" fontId="5" fillId="0" borderId="6" xfId="1" applyNumberFormat="1" applyFont="1" applyFill="1" applyBorder="1" applyAlignment="1" applyProtection="1">
      <alignment vertical="center"/>
    </xf>
    <xf numFmtId="165" fontId="45" fillId="0" borderId="0" xfId="0" applyNumberFormat="1" applyFont="1" applyFill="1" applyBorder="1" applyProtection="1"/>
    <xf numFmtId="165" fontId="48" fillId="0" borderId="0" xfId="0" applyNumberFormat="1" applyFont="1" applyFill="1" applyBorder="1" applyProtection="1"/>
    <xf numFmtId="0" fontId="46" fillId="11" borderId="6" xfId="0" applyFont="1" applyFill="1" applyBorder="1" applyAlignment="1">
      <alignment horizontal="justify" vertical="center" wrapText="1"/>
    </xf>
    <xf numFmtId="0" fontId="47" fillId="11" borderId="6" xfId="0" applyFont="1" applyFill="1" applyBorder="1" applyAlignment="1">
      <alignment vertical="center" wrapText="1"/>
    </xf>
    <xf numFmtId="0" fontId="44" fillId="12" borderId="6" xfId="0" applyFont="1" applyFill="1" applyBorder="1" applyAlignment="1">
      <alignment horizontal="justify" vertical="center" wrapText="1"/>
    </xf>
    <xf numFmtId="164" fontId="5" fillId="4" borderId="6" xfId="1" applyFont="1" applyFill="1" applyBorder="1" applyAlignment="1" applyProtection="1">
      <alignment vertical="center"/>
    </xf>
    <xf numFmtId="0" fontId="6" fillId="0" borderId="7" xfId="1" applyNumberFormat="1" applyFont="1" applyFill="1" applyBorder="1" applyAlignment="1" applyProtection="1">
      <alignment horizontal="center" vertical="center" wrapText="1"/>
    </xf>
    <xf numFmtId="0" fontId="43" fillId="10" borderId="6" xfId="0" applyFont="1" applyFill="1" applyBorder="1" applyAlignment="1">
      <alignment horizontal="justify" vertical="center" wrapText="1"/>
    </xf>
    <xf numFmtId="0" fontId="0" fillId="0" borderId="0" xfId="0" applyNumberFormat="1" applyFont="1"/>
    <xf numFmtId="0" fontId="49" fillId="0" borderId="0" xfId="0" applyNumberFormat="1" applyFont="1"/>
    <xf numFmtId="0" fontId="49" fillId="10" borderId="6" xfId="0" applyNumberFormat="1" applyFont="1" applyFill="1" applyBorder="1" applyAlignment="1">
      <alignment horizontal="center"/>
    </xf>
    <xf numFmtId="0" fontId="50" fillId="0" borderId="6" xfId="0" applyNumberFormat="1" applyFont="1" applyFill="1" applyBorder="1"/>
    <xf numFmtId="167" fontId="50" fillId="0" borderId="6" xfId="1" applyNumberFormat="1" applyFont="1" applyBorder="1"/>
    <xf numFmtId="10" fontId="50" fillId="0" borderId="6" xfId="2" applyNumberFormat="1" applyFont="1" applyBorder="1"/>
    <xf numFmtId="0" fontId="50" fillId="0" borderId="6" xfId="0" applyNumberFormat="1" applyFont="1" applyFill="1" applyBorder="1" applyAlignment="1">
      <alignment wrapText="1"/>
    </xf>
    <xf numFmtId="10" fontId="51" fillId="0" borderId="6" xfId="2" applyNumberFormat="1" applyFont="1" applyBorder="1"/>
    <xf numFmtId="0" fontId="50" fillId="0" borderId="0" xfId="0" applyNumberFormat="1" applyFont="1"/>
    <xf numFmtId="0" fontId="50" fillId="0" borderId="6" xfId="0" applyNumberFormat="1" applyFont="1" applyBorder="1" applyAlignment="1">
      <alignment wrapText="1"/>
    </xf>
    <xf numFmtId="167" fontId="50" fillId="0" borderId="6" xfId="0" applyNumberFormat="1" applyFont="1" applyBorder="1"/>
    <xf numFmtId="0" fontId="49" fillId="0" borderId="6" xfId="0" applyNumberFormat="1" applyFont="1" applyBorder="1" applyAlignment="1">
      <alignment horizontal="center" wrapText="1"/>
    </xf>
    <xf numFmtId="164" fontId="50" fillId="0" borderId="6" xfId="0" applyNumberFormat="1" applyFont="1" applyBorder="1"/>
    <xf numFmtId="0" fontId="50" fillId="14" borderId="0" xfId="0" applyNumberFormat="1" applyFont="1" applyFill="1" applyAlignment="1">
      <alignment horizontal="center"/>
    </xf>
    <xf numFmtId="0" fontId="49" fillId="15" borderId="0" xfId="0" applyNumberFormat="1" applyFont="1" applyFill="1" applyAlignment="1">
      <alignment horizontal="center"/>
    </xf>
    <xf numFmtId="0" fontId="49" fillId="16" borderId="6" xfId="0" applyNumberFormat="1" applyFont="1" applyFill="1" applyBorder="1" applyAlignment="1">
      <alignment horizontal="center"/>
    </xf>
    <xf numFmtId="0" fontId="49" fillId="16" borderId="13" xfId="0" applyNumberFormat="1" applyFont="1" applyFill="1" applyBorder="1" applyAlignment="1">
      <alignment horizontal="center"/>
    </xf>
    <xf numFmtId="164" fontId="0" fillId="14" borderId="0" xfId="1" applyFont="1" applyFill="1"/>
    <xf numFmtId="164" fontId="0" fillId="15" borderId="0" xfId="1" applyFont="1" applyFill="1"/>
    <xf numFmtId="164" fontId="0" fillId="17" borderId="6" xfId="0" applyNumberFormat="1" applyFont="1" applyFill="1" applyBorder="1"/>
    <xf numFmtId="0" fontId="0" fillId="0" borderId="6" xfId="0" applyNumberFormat="1" applyFont="1" applyBorder="1" applyAlignment="1"/>
    <xf numFmtId="167" fontId="0" fillId="0" borderId="6" xfId="1" applyNumberFormat="1" applyFont="1" applyBorder="1" applyAlignment="1">
      <alignment horizontal="right"/>
    </xf>
    <xf numFmtId="164" fontId="49" fillId="17" borderId="6" xfId="0" applyNumberFormat="1" applyFont="1" applyFill="1" applyBorder="1"/>
    <xf numFmtId="164" fontId="0" fillId="11" borderId="0" xfId="0" applyNumberFormat="1" applyFont="1" applyFill="1" applyBorder="1"/>
    <xf numFmtId="164" fontId="0" fillId="0" borderId="0" xfId="0" applyNumberFormat="1" applyFont="1" applyFill="1" applyBorder="1"/>
    <xf numFmtId="164" fontId="0" fillId="0" borderId="0" xfId="1" applyFont="1"/>
    <xf numFmtId="164" fontId="0" fillId="0" borderId="0" xfId="0" applyNumberFormat="1" applyFont="1"/>
    <xf numFmtId="0" fontId="50" fillId="0" borderId="6" xfId="0" applyNumberFormat="1" applyFont="1" applyBorder="1" applyAlignment="1"/>
    <xf numFmtId="164" fontId="0" fillId="11" borderId="0" xfId="1" applyFont="1" applyFill="1"/>
    <xf numFmtId="164" fontId="0" fillId="18" borderId="0" xfId="1" applyFont="1" applyFill="1"/>
    <xf numFmtId="164" fontId="0" fillId="0" borderId="0" xfId="1" applyFont="1" applyFill="1"/>
    <xf numFmtId="164" fontId="0" fillId="19" borderId="6" xfId="0" applyNumberFormat="1" applyFont="1" applyFill="1" applyBorder="1"/>
    <xf numFmtId="164" fontId="49" fillId="19" borderId="6" xfId="0" applyNumberFormat="1" applyFont="1" applyFill="1" applyBorder="1"/>
    <xf numFmtId="167" fontId="0" fillId="0" borderId="0" xfId="1" applyNumberFormat="1" applyFont="1" applyBorder="1" applyAlignment="1">
      <alignment horizontal="right"/>
    </xf>
    <xf numFmtId="164" fontId="0" fillId="20" borderId="6" xfId="0" applyNumberFormat="1" applyFont="1" applyFill="1" applyBorder="1"/>
    <xf numFmtId="164" fontId="49" fillId="20" borderId="6" xfId="0" applyNumberFormat="1" applyFont="1" applyFill="1" applyBorder="1"/>
    <xf numFmtId="164" fontId="0" fillId="0" borderId="6" xfId="1" applyFont="1" applyBorder="1"/>
    <xf numFmtId="0" fontId="50" fillId="0" borderId="6" xfId="0" applyNumberFormat="1" applyFont="1" applyBorder="1" applyAlignment="1">
      <alignment horizontal="center" vertical="center"/>
    </xf>
    <xf numFmtId="164" fontId="0" fillId="0" borderId="0" xfId="0" applyNumberFormat="1" applyFont="1" applyFill="1"/>
    <xf numFmtId="164" fontId="50" fillId="0" borderId="0" xfId="0" applyNumberFormat="1" applyFont="1"/>
    <xf numFmtId="164" fontId="0" fillId="0" borderId="6" xfId="0" applyNumberFormat="1" applyFont="1" applyBorder="1"/>
    <xf numFmtId="164" fontId="49" fillId="2" borderId="6" xfId="0" applyNumberFormat="1" applyFont="1" applyFill="1" applyBorder="1"/>
    <xf numFmtId="0" fontId="50" fillId="0" borderId="6" xfId="0" applyNumberFormat="1" applyFont="1" applyBorder="1" applyAlignment="1">
      <alignment horizontal="center"/>
    </xf>
    <xf numFmtId="0" fontId="52" fillId="0" borderId="6" xfId="0" applyNumberFormat="1" applyFont="1" applyBorder="1" applyAlignment="1"/>
    <xf numFmtId="167" fontId="52" fillId="0" borderId="6" xfId="0" applyNumberFormat="1" applyFont="1" applyBorder="1" applyAlignment="1">
      <alignment horizontal="right"/>
    </xf>
    <xf numFmtId="164" fontId="49" fillId="0" borderId="6" xfId="0" applyNumberFormat="1" applyFont="1" applyBorder="1"/>
    <xf numFmtId="164" fontId="49" fillId="0" borderId="0" xfId="0" applyNumberFormat="1" applyFont="1"/>
    <xf numFmtId="0" fontId="0" fillId="0" borderId="0" xfId="0" applyNumberFormat="1" applyFont="1" applyAlignment="1"/>
    <xf numFmtId="0" fontId="0" fillId="0" borderId="6" xfId="0" applyNumberFormat="1" applyFont="1" applyBorder="1"/>
    <xf numFmtId="164" fontId="0" fillId="0" borderId="6" xfId="1" applyFont="1" applyBorder="1" applyAlignment="1"/>
    <xf numFmtId="0" fontId="0" fillId="0" borderId="6" xfId="0" applyNumberFormat="1" applyFont="1" applyFill="1" applyBorder="1" applyAlignment="1"/>
    <xf numFmtId="0" fontId="38" fillId="12" borderId="6" xfId="0" applyNumberFormat="1" applyFont="1" applyFill="1" applyBorder="1" applyAlignment="1">
      <alignment horizontal="center"/>
    </xf>
    <xf numFmtId="0" fontId="21" fillId="7" borderId="0" xfId="0" applyFont="1" applyFill="1" applyBorder="1" applyAlignment="1" applyProtection="1">
      <alignment horizontal="center"/>
    </xf>
    <xf numFmtId="9" fontId="30" fillId="0" borderId="27" xfId="2" applyFont="1" applyFill="1" applyBorder="1" applyProtection="1"/>
    <xf numFmtId="0" fontId="33" fillId="0" borderId="0" xfId="0" applyFont="1" applyFill="1" applyBorder="1" applyAlignment="1" applyProtection="1">
      <alignment wrapText="1"/>
    </xf>
    <xf numFmtId="0" fontId="30" fillId="0" borderId="0" xfId="0" applyFont="1" applyFill="1" applyBorder="1" applyAlignment="1" applyProtection="1">
      <alignment vertical="top"/>
    </xf>
    <xf numFmtId="0" fontId="30" fillId="0" borderId="13" xfId="0" applyFont="1" applyFill="1" applyBorder="1" applyAlignment="1" applyProtection="1">
      <alignment vertical="top"/>
    </xf>
    <xf numFmtId="0" fontId="30" fillId="0" borderId="32" xfId="0" applyFont="1" applyFill="1" applyBorder="1" applyAlignment="1" applyProtection="1">
      <alignment vertical="top"/>
    </xf>
    <xf numFmtId="0" fontId="23" fillId="0" borderId="0" xfId="0" applyFont="1" applyFill="1" applyProtection="1"/>
    <xf numFmtId="9" fontId="29" fillId="21" borderId="15" xfId="2" applyFont="1" applyFill="1" applyBorder="1" applyAlignment="1" applyProtection="1">
      <alignment horizontal="center" vertical="center" wrapText="1"/>
    </xf>
    <xf numFmtId="9" fontId="29" fillId="21" borderId="6" xfId="2" applyFont="1" applyFill="1" applyBorder="1" applyAlignment="1" applyProtection="1">
      <alignment horizontal="center" vertical="center" wrapText="1"/>
    </xf>
    <xf numFmtId="9" fontId="29" fillId="21" borderId="24" xfId="2" applyFont="1" applyFill="1" applyBorder="1" applyAlignment="1" applyProtection="1">
      <alignment horizontal="center" vertical="center" wrapText="1"/>
    </xf>
    <xf numFmtId="165" fontId="30" fillId="5" borderId="13" xfId="0" applyNumberFormat="1" applyFont="1" applyFill="1" applyBorder="1" applyAlignment="1" applyProtection="1">
      <alignment vertical="top"/>
    </xf>
    <xf numFmtId="9" fontId="17" fillId="0" borderId="34" xfId="2" applyFont="1" applyFill="1" applyBorder="1" applyAlignment="1" applyProtection="1">
      <alignment horizontal="center"/>
    </xf>
    <xf numFmtId="9" fontId="13" fillId="21" borderId="6" xfId="2" applyFont="1" applyFill="1" applyBorder="1" applyAlignment="1" applyProtection="1">
      <alignment horizontal="center" vertical="center" wrapText="1"/>
    </xf>
    <xf numFmtId="3" fontId="23" fillId="0" borderId="0" xfId="0" applyNumberFormat="1" applyFont="1" applyProtection="1"/>
    <xf numFmtId="164" fontId="0" fillId="12" borderId="6" xfId="0" applyNumberFormat="1" applyFont="1" applyFill="1" applyBorder="1"/>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65" fontId="54" fillId="0" borderId="0" xfId="0" applyNumberFormat="1" applyFont="1" applyFill="1" applyBorder="1" applyAlignment="1" applyProtection="1">
      <alignment vertical="center"/>
    </xf>
    <xf numFmtId="164" fontId="38" fillId="15" borderId="0" xfId="1" applyFont="1" applyFill="1"/>
    <xf numFmtId="164" fontId="0" fillId="23" borderId="0" xfId="1" applyFont="1" applyFill="1"/>
    <xf numFmtId="165" fontId="21" fillId="11" borderId="34" xfId="1" applyNumberFormat="1" applyFont="1" applyFill="1" applyBorder="1" applyAlignment="1" applyProtection="1">
      <alignment vertical="center"/>
    </xf>
    <xf numFmtId="9" fontId="6" fillId="0" borderId="6" xfId="2" applyFont="1" applyFill="1" applyBorder="1" applyAlignment="1" applyProtection="1">
      <alignment horizontal="center" vertical="center" wrapText="1"/>
      <protection locked="0"/>
    </xf>
    <xf numFmtId="167" fontId="5" fillId="0" borderId="0" xfId="1" applyNumberFormat="1" applyFont="1" applyFill="1" applyBorder="1" applyAlignment="1" applyProtection="1">
      <alignment vertical="center"/>
    </xf>
    <xf numFmtId="164" fontId="0" fillId="24" borderId="0" xfId="0" applyNumberFormat="1" applyFont="1" applyFill="1"/>
    <xf numFmtId="164" fontId="0" fillId="24" borderId="0" xfId="1" applyFont="1" applyFill="1"/>
    <xf numFmtId="0" fontId="23" fillId="0" borderId="6" xfId="0" applyFont="1" applyFill="1" applyBorder="1" applyAlignment="1" applyProtection="1">
      <alignment vertical="center" wrapText="1"/>
    </xf>
    <xf numFmtId="0" fontId="38" fillId="25" borderId="0" xfId="0" applyNumberFormat="1" applyFont="1" applyFill="1" applyAlignment="1">
      <alignment horizontal="center"/>
    </xf>
    <xf numFmtId="0" fontId="0" fillId="13" borderId="6" xfId="0" applyNumberFormat="1" applyFont="1" applyFill="1" applyBorder="1" applyAlignment="1">
      <alignment wrapText="1"/>
    </xf>
    <xf numFmtId="0" fontId="0" fillId="26" borderId="6" xfId="0" applyNumberFormat="1" applyFont="1" applyFill="1" applyBorder="1" applyAlignment="1">
      <alignment wrapText="1"/>
    </xf>
    <xf numFmtId="0" fontId="0" fillId="21" borderId="6" xfId="0" applyNumberFormat="1" applyFont="1" applyFill="1" applyBorder="1" applyAlignment="1">
      <alignment wrapText="1"/>
    </xf>
    <xf numFmtId="164" fontId="0" fillId="21" borderId="0" xfId="0" applyNumberFormat="1" applyFont="1" applyFill="1"/>
    <xf numFmtId="164" fontId="57" fillId="2" borderId="0" xfId="0" applyNumberFormat="1" applyFont="1" applyFill="1"/>
    <xf numFmtId="165" fontId="8" fillId="0" borderId="6" xfId="1" applyNumberFormat="1" applyFont="1" applyFill="1" applyBorder="1" applyAlignment="1" applyProtection="1">
      <alignment vertical="center" wrapText="1"/>
      <protection locked="0"/>
    </xf>
    <xf numFmtId="0" fontId="2" fillId="0" borderId="0" xfId="0" applyFont="1" applyFill="1" applyBorder="1" applyAlignment="1" applyProtection="1">
      <alignment horizontal="center"/>
    </xf>
    <xf numFmtId="164" fontId="2" fillId="0" borderId="6" xfId="1" applyFont="1" applyFill="1" applyBorder="1" applyAlignment="1" applyProtection="1">
      <alignment horizontal="center" vertical="center" wrapText="1"/>
    </xf>
    <xf numFmtId="164" fontId="56" fillId="0" borderId="6" xfId="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xf>
    <xf numFmtId="0" fontId="6" fillId="0" borderId="0" xfId="0" applyFont="1" applyFill="1" applyBorder="1" applyProtection="1"/>
    <xf numFmtId="0" fontId="14" fillId="5" borderId="0" xfId="0" applyFont="1" applyFill="1" applyBorder="1" applyProtection="1"/>
    <xf numFmtId="165" fontId="58" fillId="0" borderId="0" xfId="0" applyNumberFormat="1" applyFont="1" applyFill="1" applyBorder="1" applyProtection="1"/>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9" borderId="9" xfId="0" applyFont="1" applyFill="1" applyBorder="1" applyAlignment="1" applyProtection="1">
      <alignment horizontal="center" vertical="center" wrapText="1"/>
    </xf>
    <xf numFmtId="0" fontId="2" fillId="9" borderId="11" xfId="0"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7" fillId="0" borderId="7" xfId="0" applyFont="1" applyFill="1" applyBorder="1" applyAlignment="1" applyProtection="1">
      <alignment vertical="center" wrapText="1"/>
    </xf>
    <xf numFmtId="166" fontId="7" fillId="0" borderId="6" xfId="0" applyNumberFormat="1" applyFont="1" applyFill="1" applyBorder="1" applyAlignment="1" applyProtection="1">
      <alignment horizontal="center" vertical="center" wrapText="1"/>
    </xf>
    <xf numFmtId="10" fontId="7" fillId="0" borderId="6" xfId="0" applyNumberFormat="1" applyFont="1" applyFill="1" applyBorder="1" applyAlignment="1" applyProtection="1">
      <alignment horizontal="center" vertical="center" wrapText="1"/>
    </xf>
    <xf numFmtId="167" fontId="8" fillId="3" borderId="6" xfId="1" applyNumberFormat="1" applyFont="1" applyFill="1" applyBorder="1" applyAlignment="1" applyProtection="1">
      <alignment horizontal="center" vertical="center" wrapText="1"/>
      <protection locked="0"/>
    </xf>
    <xf numFmtId="167" fontId="29" fillId="3" borderId="6" xfId="1" applyNumberFormat="1" applyFont="1" applyFill="1" applyBorder="1" applyAlignment="1" applyProtection="1">
      <alignment horizontal="center" vertical="center" wrapText="1"/>
    </xf>
    <xf numFmtId="164" fontId="13" fillId="6" borderId="11" xfId="1" applyFont="1" applyFill="1" applyBorder="1" applyAlignment="1" applyProtection="1">
      <alignment horizontal="center" vertical="center" wrapText="1"/>
    </xf>
    <xf numFmtId="164" fontId="13" fillId="0" borderId="11" xfId="1" applyFont="1" applyFill="1" applyBorder="1" applyAlignment="1" applyProtection="1">
      <alignment horizontal="center" vertical="center" wrapText="1"/>
    </xf>
    <xf numFmtId="164" fontId="13" fillId="3" borderId="11" xfId="1" applyFont="1" applyFill="1" applyBorder="1" applyAlignment="1" applyProtection="1">
      <alignment horizontal="center" vertical="center" wrapText="1"/>
      <protection locked="0"/>
    </xf>
    <xf numFmtId="164" fontId="13" fillId="3" borderId="11" xfId="1" applyFont="1" applyFill="1" applyBorder="1" applyAlignment="1" applyProtection="1">
      <alignment horizontal="center" vertical="center" wrapText="1"/>
    </xf>
    <xf numFmtId="164" fontId="11" fillId="0" borderId="6" xfId="1" applyFont="1" applyFill="1" applyBorder="1" applyAlignment="1" applyProtection="1">
      <alignment vertical="center"/>
    </xf>
    <xf numFmtId="164" fontId="11" fillId="3" borderId="6" xfId="1" applyFont="1" applyFill="1" applyBorder="1" applyAlignment="1" applyProtection="1">
      <alignment vertical="center"/>
    </xf>
    <xf numFmtId="164" fontId="6" fillId="3" borderId="6" xfId="1" applyFont="1" applyFill="1" applyBorder="1" applyAlignment="1" applyProtection="1">
      <alignment horizontal="center" vertical="center" wrapText="1"/>
      <protection locked="0"/>
    </xf>
    <xf numFmtId="167" fontId="38" fillId="0" borderId="0" xfId="1" applyNumberFormat="1" applyFont="1" applyFill="1"/>
    <xf numFmtId="164" fontId="6" fillId="0" borderId="0" xfId="1" applyFont="1" applyFill="1" applyBorder="1" applyAlignment="1" applyProtection="1">
      <alignment horizontal="center"/>
    </xf>
    <xf numFmtId="0" fontId="28" fillId="0" borderId="15" xfId="0" applyFont="1" applyFill="1" applyBorder="1" applyAlignment="1" applyProtection="1">
      <alignment vertical="center" wrapText="1"/>
    </xf>
    <xf numFmtId="0" fontId="27" fillId="0" borderId="0" xfId="0" applyFont="1" applyFill="1" applyAlignment="1" applyProtection="1">
      <alignment horizontal="center" vertical="center"/>
    </xf>
    <xf numFmtId="9" fontId="28" fillId="0" borderId="6" xfId="0" applyNumberFormat="1" applyFont="1" applyFill="1" applyBorder="1" applyAlignment="1" applyProtection="1">
      <alignment vertical="center" wrapText="1"/>
    </xf>
    <xf numFmtId="0" fontId="28" fillId="0" borderId="24" xfId="0" applyFont="1" applyFill="1" applyBorder="1" applyAlignment="1" applyProtection="1">
      <alignment vertical="center" wrapText="1"/>
    </xf>
    <xf numFmtId="0" fontId="0" fillId="0" borderId="6" xfId="0" applyBorder="1" applyAlignment="1">
      <alignment horizontal="center" vertical="center"/>
    </xf>
    <xf numFmtId="9" fontId="0" fillId="0" borderId="6" xfId="2" applyFont="1" applyFill="1" applyBorder="1" applyAlignment="1">
      <alignment horizontal="center" vertical="center"/>
    </xf>
    <xf numFmtId="164" fontId="3" fillId="27" borderId="0" xfId="1" applyFont="1" applyFill="1" applyBorder="1" applyProtection="1"/>
    <xf numFmtId="164" fontId="0" fillId="0" borderId="0" xfId="1" applyFont="1" applyFill="1" applyBorder="1" applyProtection="1"/>
    <xf numFmtId="164" fontId="0" fillId="0" borderId="0" xfId="0" applyNumberFormat="1" applyFill="1" applyBorder="1" applyProtection="1"/>
    <xf numFmtId="164" fontId="0" fillId="5" borderId="0" xfId="2" applyNumberFormat="1" applyFont="1" applyFill="1" applyBorder="1" applyProtection="1"/>
    <xf numFmtId="0" fontId="3" fillId="0" borderId="0" xfId="0" applyFont="1" applyFill="1" applyBorder="1" applyAlignment="1" applyProtection="1">
      <alignment horizontal="center"/>
    </xf>
    <xf numFmtId="164" fontId="23" fillId="0" borderId="0" xfId="1" applyFont="1" applyAlignment="1" applyProtection="1">
      <alignment wrapText="1"/>
    </xf>
    <xf numFmtId="164" fontId="3" fillId="0" borderId="6" xfId="0" applyNumberFormat="1" applyFont="1" applyFill="1" applyBorder="1" applyProtection="1"/>
    <xf numFmtId="164" fontId="11" fillId="0" borderId="0" xfId="0" applyNumberFormat="1" applyFont="1" applyFill="1" applyBorder="1" applyProtection="1"/>
    <xf numFmtId="3" fontId="0" fillId="5" borderId="0" xfId="0" applyNumberFormat="1" applyFill="1" applyBorder="1" applyProtection="1"/>
    <xf numFmtId="9" fontId="0" fillId="5" borderId="0" xfId="2" applyFont="1" applyFill="1" applyBorder="1" applyProtection="1"/>
    <xf numFmtId="10" fontId="23" fillId="5" borderId="27" xfId="2" applyNumberFormat="1" applyFont="1" applyFill="1" applyBorder="1" applyAlignment="1" applyProtection="1"/>
    <xf numFmtId="10" fontId="11" fillId="5" borderId="35" xfId="2" applyNumberFormat="1" applyFont="1" applyFill="1" applyBorder="1" applyAlignment="1" applyProtection="1"/>
    <xf numFmtId="0" fontId="0" fillId="0" borderId="0" xfId="0" applyAlignment="1">
      <alignment wrapText="1"/>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0" fontId="38" fillId="0" borderId="6" xfId="0" applyFont="1" applyBorder="1" applyAlignment="1">
      <alignment horizontal="center" vertical="center" wrapText="1"/>
    </xf>
    <xf numFmtId="0" fontId="0" fillId="0" borderId="6" xfId="0" applyBorder="1" applyAlignment="1">
      <alignment horizontal="left" vertical="center" wrapText="1"/>
    </xf>
    <xf numFmtId="0" fontId="38" fillId="0" borderId="6" xfId="0" applyFont="1" applyFill="1" applyBorder="1" applyAlignment="1">
      <alignment horizontal="center" vertical="center" wrapText="1"/>
    </xf>
    <xf numFmtId="10" fontId="0" fillId="0" borderId="0" xfId="2" applyNumberFormat="1" applyFont="1" applyAlignment="1">
      <alignment horizontal="center" vertical="center"/>
    </xf>
    <xf numFmtId="10" fontId="0" fillId="0" borderId="0" xfId="2" applyNumberFormat="1" applyFont="1"/>
    <xf numFmtId="0" fontId="23" fillId="5" borderId="6" xfId="0" applyFont="1" applyFill="1" applyBorder="1" applyAlignment="1" applyProtection="1">
      <alignment horizontal="left" vertical="center" wrapText="1"/>
    </xf>
    <xf numFmtId="0" fontId="23" fillId="0" borderId="6" xfId="0" applyFont="1" applyFill="1" applyBorder="1" applyAlignment="1" applyProtection="1">
      <alignment horizontal="center" vertical="center" wrapText="1"/>
    </xf>
    <xf numFmtId="9" fontId="29" fillId="0" borderId="6" xfId="2" applyFont="1" applyFill="1" applyBorder="1" applyAlignment="1" applyProtection="1">
      <alignment horizontal="center" vertical="center" wrapText="1"/>
    </xf>
    <xf numFmtId="0" fontId="0" fillId="0" borderId="0" xfId="0" applyFill="1"/>
    <xf numFmtId="0" fontId="0" fillId="0" borderId="0" xfId="0" applyFill="1" applyBorder="1" applyAlignment="1">
      <alignment horizontal="center" vertical="center" wrapText="1"/>
    </xf>
    <xf numFmtId="0" fontId="0" fillId="0" borderId="0" xfId="0" applyFill="1" applyBorder="1" applyAlignment="1">
      <alignment vertical="center" wrapText="1"/>
    </xf>
    <xf numFmtId="9" fontId="0" fillId="0" borderId="0" xfId="0" applyNumberFormat="1" applyFill="1" applyBorder="1" applyAlignment="1">
      <alignment horizontal="right" vertical="center" wrapText="1"/>
    </xf>
    <xf numFmtId="0" fontId="38" fillId="25" borderId="0" xfId="0" applyFont="1" applyFill="1" applyBorder="1" applyAlignment="1">
      <alignment horizontal="center" vertical="center" wrapText="1"/>
    </xf>
    <xf numFmtId="0" fontId="38" fillId="25" borderId="0" xfId="0" applyFont="1" applyFill="1" applyBorder="1" applyAlignment="1">
      <alignment vertical="center" wrapText="1"/>
    </xf>
    <xf numFmtId="9" fontId="38" fillId="25" borderId="0" xfId="0" applyNumberFormat="1" applyFont="1" applyFill="1" applyBorder="1" applyAlignment="1">
      <alignment horizontal="right" vertical="center" wrapText="1"/>
    </xf>
    <xf numFmtId="0" fontId="38" fillId="0" borderId="0" xfId="0" applyFont="1" applyFill="1"/>
    <xf numFmtId="0" fontId="38" fillId="0" borderId="0" xfId="0" applyFont="1"/>
    <xf numFmtId="10" fontId="38" fillId="25" borderId="0" xfId="0" applyNumberFormat="1" applyFont="1" applyFill="1" applyBorder="1" applyAlignment="1">
      <alignment horizontal="right" vertical="center" wrapText="1"/>
    </xf>
    <xf numFmtId="0" fontId="38" fillId="0" borderId="0" xfId="0" applyFont="1" applyFill="1" applyAlignment="1">
      <alignment vertical="center" wrapText="1"/>
    </xf>
    <xf numFmtId="0" fontId="38" fillId="0" borderId="0" xfId="0" applyFont="1" applyAlignment="1">
      <alignment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vertical="center" wrapText="1"/>
    </xf>
    <xf numFmtId="9" fontId="38" fillId="0" borderId="0" xfId="0" applyNumberFormat="1" applyFont="1" applyFill="1" applyBorder="1" applyAlignment="1">
      <alignment horizontal="right" vertical="center" wrapText="1"/>
    </xf>
    <xf numFmtId="0" fontId="8" fillId="0" borderId="6" xfId="0" applyFont="1" applyFill="1" applyBorder="1" applyAlignment="1">
      <alignment vertical="center" wrapText="1"/>
    </xf>
    <xf numFmtId="0" fontId="35" fillId="0" borderId="0" xfId="0" applyFont="1"/>
    <xf numFmtId="0" fontId="35" fillId="25" borderId="6" xfId="0" applyFont="1" applyFill="1" applyBorder="1" applyAlignment="1">
      <alignment horizontal="center" vertical="center" wrapText="1"/>
    </xf>
    <xf numFmtId="0" fontId="35" fillId="0" borderId="6" xfId="0" applyFont="1" applyBorder="1" applyAlignment="1">
      <alignment vertical="center" wrapText="1"/>
    </xf>
    <xf numFmtId="0" fontId="35" fillId="0" borderId="6" xfId="0" applyFont="1" applyBorder="1" applyAlignment="1">
      <alignment horizontal="center" vertical="center"/>
    </xf>
    <xf numFmtId="9" fontId="35" fillId="0" borderId="6" xfId="2" applyFont="1" applyBorder="1" applyAlignment="1">
      <alignment horizontal="center" vertical="center"/>
    </xf>
    <xf numFmtId="0" fontId="59" fillId="25" borderId="6" xfId="0" applyFont="1" applyFill="1" applyBorder="1" applyAlignment="1">
      <alignment horizontal="center" vertical="center" wrapText="1"/>
    </xf>
    <xf numFmtId="0" fontId="35" fillId="0" borderId="6" xfId="0" applyFont="1" applyBorder="1" applyAlignment="1">
      <alignment horizontal="left" wrapText="1"/>
    </xf>
    <xf numFmtId="0" fontId="35" fillId="0" borderId="6" xfId="0" applyFont="1" applyBorder="1" applyAlignment="1">
      <alignment horizontal="center" vertical="center" wrapText="1"/>
    </xf>
    <xf numFmtId="9" fontId="35" fillId="0" borderId="6" xfId="2" applyFont="1" applyBorder="1" applyAlignment="1">
      <alignment horizontal="center" vertical="center" wrapText="1"/>
    </xf>
    <xf numFmtId="0" fontId="8" fillId="0" borderId="6"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60" fillId="0" borderId="6" xfId="0" applyFont="1" applyFill="1" applyBorder="1" applyAlignment="1" applyProtection="1">
      <alignment horizontal="center" vertical="center" wrapText="1"/>
    </xf>
    <xf numFmtId="9" fontId="8" fillId="0" borderId="6" xfId="2" applyFont="1" applyFill="1" applyBorder="1" applyAlignment="1" applyProtection="1">
      <alignment vertical="center" wrapText="1"/>
    </xf>
    <xf numFmtId="9" fontId="8" fillId="0" borderId="6" xfId="0" applyNumberFormat="1" applyFont="1" applyFill="1" applyBorder="1" applyAlignment="1">
      <alignment horizontal="center" vertical="center" wrapText="1"/>
    </xf>
    <xf numFmtId="9" fontId="60" fillId="0" borderId="6" xfId="2" applyFont="1" applyFill="1" applyBorder="1" applyAlignment="1" applyProtection="1">
      <alignment horizontal="center" vertical="center" wrapText="1"/>
    </xf>
    <xf numFmtId="9" fontId="60" fillId="0" borderId="6" xfId="0" applyNumberFormat="1" applyFont="1" applyFill="1" applyBorder="1" applyAlignment="1" applyProtection="1">
      <alignment horizontal="center" vertical="center" wrapText="1"/>
    </xf>
    <xf numFmtId="10" fontId="60" fillId="0" borderId="6" xfId="0" applyNumberFormat="1" applyFont="1" applyFill="1" applyBorder="1" applyAlignment="1" applyProtection="1">
      <alignment horizontal="center" vertical="center" wrapText="1"/>
    </xf>
    <xf numFmtId="9" fontId="8" fillId="0" borderId="6" xfId="0" applyNumberFormat="1" applyFont="1" applyFill="1" applyBorder="1" applyAlignment="1" applyProtection="1">
      <alignment horizontal="center" vertical="center" wrapText="1"/>
    </xf>
    <xf numFmtId="0" fontId="8" fillId="0" borderId="6" xfId="2" applyNumberFormat="1" applyFont="1" applyFill="1" applyBorder="1" applyAlignment="1" applyProtection="1">
      <alignment vertical="center" wrapText="1"/>
    </xf>
    <xf numFmtId="0" fontId="8" fillId="0" borderId="6" xfId="0" applyFont="1" applyFill="1" applyBorder="1" applyAlignment="1" applyProtection="1">
      <alignment horizontal="center" vertical="center" wrapText="1"/>
    </xf>
    <xf numFmtId="0" fontId="8" fillId="0" borderId="6" xfId="1" applyNumberFormat="1" applyFont="1" applyFill="1" applyBorder="1" applyAlignment="1">
      <alignment horizontal="center" vertical="center" wrapText="1"/>
    </xf>
    <xf numFmtId="166" fontId="8" fillId="0" borderId="6" xfId="0" applyNumberFormat="1" applyFont="1" applyFill="1" applyBorder="1" applyAlignment="1">
      <alignment horizontal="center" vertical="center" wrapText="1"/>
    </xf>
    <xf numFmtId="9" fontId="8" fillId="0" borderId="6" xfId="2" applyFont="1" applyFill="1" applyBorder="1" applyAlignment="1">
      <alignment horizontal="center" vertical="center" wrapText="1"/>
    </xf>
    <xf numFmtId="0" fontId="60" fillId="0" borderId="6" xfId="0" applyFont="1" applyFill="1" applyBorder="1" applyAlignment="1" applyProtection="1">
      <alignment vertical="center" wrapText="1"/>
    </xf>
    <xf numFmtId="0" fontId="8" fillId="0" borderId="6" xfId="0" applyFont="1" applyFill="1" applyBorder="1" applyAlignment="1" applyProtection="1">
      <alignment horizontal="center" vertical="center"/>
    </xf>
    <xf numFmtId="9" fontId="8" fillId="0" borderId="6" xfId="2" applyFont="1" applyFill="1" applyBorder="1" applyAlignment="1" applyProtection="1">
      <alignment horizontal="center" vertical="center" wrapText="1"/>
    </xf>
    <xf numFmtId="9" fontId="60" fillId="0" borderId="6" xfId="0" applyNumberFormat="1" applyFont="1" applyFill="1" applyBorder="1" applyAlignment="1" applyProtection="1">
      <alignment vertical="center" wrapText="1"/>
    </xf>
    <xf numFmtId="0" fontId="35" fillId="5" borderId="6" xfId="0" applyFont="1" applyFill="1" applyBorder="1" applyAlignment="1" applyProtection="1">
      <alignment vertical="center" wrapText="1"/>
    </xf>
    <xf numFmtId="0" fontId="35" fillId="0" borderId="6"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60" fillId="28" borderId="6" xfId="0" applyFont="1" applyFill="1" applyBorder="1" applyAlignment="1" applyProtection="1">
      <alignment horizontal="center" vertical="center" wrapText="1"/>
    </xf>
    <xf numFmtId="164" fontId="13" fillId="0" borderId="0" xfId="1" applyFont="1" applyFill="1" applyAlignment="1" applyProtection="1">
      <alignment horizontal="center" vertical="center" wrapText="1"/>
    </xf>
    <xf numFmtId="164" fontId="6" fillId="2" borderId="6" xfId="1" applyNumberFormat="1" applyFont="1" applyFill="1" applyBorder="1" applyAlignment="1" applyProtection="1">
      <alignment horizontal="center" vertical="center" wrapText="1"/>
      <protection locked="0"/>
    </xf>
    <xf numFmtId="0" fontId="14" fillId="0" borderId="0" xfId="0" applyFont="1" applyFill="1" applyBorder="1" applyProtection="1"/>
    <xf numFmtId="0" fontId="0" fillId="0" borderId="0" xfId="0" applyFill="1" applyBorder="1" applyAlignment="1" applyProtection="1">
      <alignment horizontal="center"/>
    </xf>
    <xf numFmtId="9" fontId="6" fillId="0" borderId="6"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21" fillId="7" borderId="0" xfId="0" applyFont="1" applyFill="1" applyBorder="1" applyAlignment="1" applyProtection="1">
      <alignment horizontal="center"/>
    </xf>
    <xf numFmtId="164" fontId="3" fillId="0" borderId="0" xfId="2" applyNumberFormat="1" applyFont="1" applyFill="1" applyBorder="1" applyProtection="1"/>
    <xf numFmtId="167" fontId="5" fillId="0" borderId="7" xfId="1" applyNumberFormat="1" applyFont="1" applyFill="1" applyBorder="1" applyAlignment="1" applyProtection="1">
      <alignment vertical="center"/>
    </xf>
    <xf numFmtId="43" fontId="21" fillId="4" borderId="30" xfId="0" applyNumberFormat="1" applyFont="1" applyFill="1" applyBorder="1" applyProtection="1"/>
    <xf numFmtId="4" fontId="21" fillId="4" borderId="30" xfId="0" applyNumberFormat="1" applyFont="1" applyFill="1" applyBorder="1" applyAlignment="1" applyProtection="1"/>
    <xf numFmtId="10" fontId="41" fillId="0" borderId="31" xfId="2" applyNumberFormat="1" applyFont="1" applyFill="1" applyBorder="1" applyAlignment="1" applyProtection="1">
      <alignment vertical="center"/>
    </xf>
    <xf numFmtId="164" fontId="35" fillId="0" borderId="0" xfId="1" applyFont="1"/>
    <xf numFmtId="164" fontId="35" fillId="0" borderId="0" xfId="0" applyNumberFormat="1" applyFont="1"/>
    <xf numFmtId="165" fontId="13" fillId="29" borderId="11" xfId="1" applyNumberFormat="1" applyFont="1" applyFill="1" applyBorder="1" applyAlignment="1" applyProtection="1">
      <alignment horizontal="center" vertical="center" wrapText="1"/>
    </xf>
    <xf numFmtId="164" fontId="11" fillId="0" borderId="0" xfId="1" applyFont="1" applyFill="1" applyAlignment="1" applyProtection="1"/>
    <xf numFmtId="9" fontId="13" fillId="3" borderId="7" xfId="2" applyFont="1" applyFill="1" applyBorder="1" applyAlignment="1" applyProtection="1">
      <alignment horizontal="center" vertical="center" wrapText="1"/>
    </xf>
    <xf numFmtId="9" fontId="13" fillId="21" borderId="11" xfId="2" applyFont="1" applyFill="1" applyBorder="1" applyAlignment="1" applyProtection="1">
      <alignment horizontal="center" vertical="center" wrapText="1"/>
    </xf>
    <xf numFmtId="9" fontId="13" fillId="21" borderId="9" xfId="2" applyFont="1" applyFill="1" applyBorder="1" applyAlignment="1" applyProtection="1">
      <alignment horizontal="center" vertical="center" wrapText="1"/>
    </xf>
    <xf numFmtId="0" fontId="13" fillId="5" borderId="7" xfId="0" applyFont="1" applyFill="1" applyBorder="1" applyAlignment="1">
      <alignment horizontal="center" vertical="center" wrapText="1"/>
    </xf>
    <xf numFmtId="164" fontId="45" fillId="0" borderId="0" xfId="1" applyFont="1" applyFill="1" applyBorder="1" applyProtection="1"/>
    <xf numFmtId="164" fontId="48" fillId="0" borderId="0" xfId="1" applyFont="1" applyFill="1" applyBorder="1" applyProtection="1"/>
    <xf numFmtId="167" fontId="3" fillId="0" borderId="0" xfId="1" applyNumberFormat="1" applyFont="1" applyFill="1" applyBorder="1" applyAlignment="1" applyProtection="1">
      <alignment horizontal="center"/>
    </xf>
    <xf numFmtId="0" fontId="2" fillId="0" borderId="1"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center" vertical="center" textRotation="90" wrapText="1"/>
    </xf>
    <xf numFmtId="0" fontId="4" fillId="3" borderId="9" xfId="0" applyFont="1" applyFill="1" applyBorder="1" applyAlignment="1" applyProtection="1">
      <alignment horizontal="center" vertical="center" textRotation="90" wrapText="1"/>
    </xf>
    <xf numFmtId="0" fontId="4" fillId="3" borderId="11" xfId="0" applyFont="1" applyFill="1" applyBorder="1" applyAlignment="1" applyProtection="1">
      <alignment horizontal="center" vertical="center" textRotation="90" wrapText="1"/>
    </xf>
    <xf numFmtId="0" fontId="24" fillId="2" borderId="7"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3" fontId="2" fillId="2" borderId="5" xfId="0" applyNumberFormat="1" applyFont="1" applyFill="1" applyBorder="1" applyAlignment="1" applyProtection="1">
      <alignment horizontal="center" vertical="center"/>
    </xf>
    <xf numFmtId="3" fontId="2" fillId="2" borderId="3" xfId="0" applyNumberFormat="1" applyFont="1" applyFill="1" applyBorder="1" applyAlignment="1" applyProtection="1">
      <alignment horizontal="center" vertical="center"/>
    </xf>
    <xf numFmtId="3" fontId="2" fillId="2" borderId="4" xfId="0" applyNumberFormat="1"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3" fontId="2" fillId="2" borderId="5" xfId="0" applyNumberFormat="1" applyFont="1" applyFill="1" applyBorder="1" applyAlignment="1" applyProtection="1">
      <alignment horizontal="center" vertical="center" wrapText="1"/>
    </xf>
    <xf numFmtId="3" fontId="2" fillId="2" borderId="4" xfId="0" applyNumberFormat="1" applyFont="1" applyFill="1" applyBorder="1" applyAlignment="1" applyProtection="1">
      <alignment horizontal="center" vertical="center" wrapText="1"/>
    </xf>
    <xf numFmtId="3" fontId="2" fillId="2" borderId="7" xfId="0" applyNumberFormat="1" applyFont="1" applyFill="1" applyBorder="1" applyAlignment="1" applyProtection="1">
      <alignment horizontal="center" vertical="center" textRotation="90" wrapText="1"/>
    </xf>
    <xf numFmtId="3" fontId="2" fillId="2" borderId="11" xfId="0" applyNumberFormat="1" applyFont="1" applyFill="1" applyBorder="1" applyAlignment="1" applyProtection="1">
      <alignment horizontal="center" vertical="center" textRotation="90" wrapText="1"/>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0" fillId="0" borderId="6" xfId="0" applyFont="1" applyBorder="1" applyAlignment="1" applyProtection="1">
      <alignment horizontal="center" vertical="top"/>
    </xf>
    <xf numFmtId="0" fontId="20" fillId="0" borderId="5" xfId="0" applyFont="1" applyBorder="1" applyAlignment="1" applyProtection="1">
      <alignment horizontal="center" vertical="top"/>
    </xf>
    <xf numFmtId="0" fontId="20" fillId="0" borderId="3" xfId="0" applyFont="1" applyBorder="1" applyAlignment="1" applyProtection="1">
      <alignment horizontal="center" vertical="top"/>
    </xf>
    <xf numFmtId="0" fontId="20" fillId="0" borderId="4" xfId="0" applyFont="1" applyBorder="1" applyAlignment="1" applyProtection="1">
      <alignment horizontal="center" vertical="top"/>
    </xf>
    <xf numFmtId="0" fontId="3" fillId="0" borderId="6" xfId="0" applyFont="1" applyFill="1" applyBorder="1" applyAlignment="1" applyProtection="1">
      <alignment horizontal="center"/>
    </xf>
    <xf numFmtId="164" fontId="0" fillId="0" borderId="6" xfId="0" applyNumberFormat="1" applyFont="1" applyBorder="1" applyAlignment="1">
      <alignment horizontal="center" vertical="center"/>
    </xf>
    <xf numFmtId="0" fontId="0" fillId="0" borderId="6" xfId="0" applyNumberFormat="1" applyFont="1" applyBorder="1" applyAlignment="1">
      <alignment horizontal="center" vertical="center"/>
    </xf>
    <xf numFmtId="164" fontId="50" fillId="0" borderId="6" xfId="0" applyNumberFormat="1" applyFont="1" applyBorder="1" applyAlignment="1">
      <alignment horizontal="center" vertical="center"/>
    </xf>
    <xf numFmtId="0" fontId="0" fillId="0" borderId="0" xfId="0" applyNumberFormat="1" applyFont="1" applyAlignment="1">
      <alignment horizontal="center"/>
    </xf>
    <xf numFmtId="0" fontId="49" fillId="13" borderId="0" xfId="0" applyNumberFormat="1" applyFont="1" applyFill="1" applyAlignment="1">
      <alignment horizontal="center"/>
    </xf>
    <xf numFmtId="0" fontId="49" fillId="0" borderId="6" xfId="0" applyNumberFormat="1" applyFont="1" applyBorder="1" applyAlignment="1">
      <alignment horizontal="center" vertical="center" wrapText="1"/>
    </xf>
    <xf numFmtId="0" fontId="49" fillId="0" borderId="6" xfId="0" applyNumberFormat="1" applyFont="1" applyBorder="1" applyAlignment="1">
      <alignment horizontal="center" wrapText="1"/>
    </xf>
    <xf numFmtId="164" fontId="0" fillId="0" borderId="0" xfId="0" applyNumberFormat="1" applyFont="1" applyAlignment="1">
      <alignment horizontal="center"/>
    </xf>
    <xf numFmtId="9" fontId="0" fillId="0" borderId="6" xfId="2" applyFont="1" applyBorder="1" applyAlignment="1">
      <alignment horizontal="center"/>
    </xf>
    <xf numFmtId="0" fontId="53" fillId="0" borderId="6" xfId="0" applyNumberFormat="1" applyFont="1" applyBorder="1" applyAlignment="1">
      <alignment horizontal="center" vertical="center"/>
    </xf>
    <xf numFmtId="10" fontId="0" fillId="0" borderId="6" xfId="2" applyNumberFormat="1" applyFont="1" applyBorder="1" applyAlignment="1">
      <alignment horizontal="center"/>
    </xf>
    <xf numFmtId="0" fontId="53" fillId="0" borderId="6" xfId="0" applyNumberFormat="1" applyFont="1" applyBorder="1" applyAlignment="1">
      <alignment horizontal="center" vertical="center" wrapText="1"/>
    </xf>
    <xf numFmtId="0" fontId="55" fillId="22" borderId="0" xfId="0" applyNumberFormat="1" applyFont="1" applyFill="1" applyAlignment="1">
      <alignment horizontal="center"/>
    </xf>
    <xf numFmtId="0" fontId="0" fillId="0" borderId="13" xfId="0" applyNumberFormat="1" applyFont="1" applyBorder="1" applyAlignment="1">
      <alignment horizontal="center" vertical="center"/>
    </xf>
    <xf numFmtId="0" fontId="0" fillId="0" borderId="0" xfId="0" applyNumberFormat="1" applyFont="1" applyAlignment="1">
      <alignment horizontal="center" wrapText="1"/>
    </xf>
    <xf numFmtId="164"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164" fontId="0" fillId="0" borderId="0" xfId="1" applyFont="1" applyAlignment="1">
      <alignment horizontal="center" vertical="center" wrapText="1"/>
    </xf>
    <xf numFmtId="0" fontId="21" fillId="7" borderId="1" xfId="0" applyFont="1" applyFill="1" applyBorder="1" applyAlignment="1" applyProtection="1">
      <alignment horizontal="center"/>
    </xf>
    <xf numFmtId="0" fontId="21" fillId="7" borderId="0" xfId="0" applyFont="1" applyFill="1" applyBorder="1" applyAlignment="1" applyProtection="1">
      <alignment horizontal="center"/>
    </xf>
    <xf numFmtId="0" fontId="21" fillId="5" borderId="2" xfId="0" applyFont="1" applyFill="1" applyBorder="1" applyAlignment="1" applyProtection="1">
      <alignment horizontal="left" vertical="center" wrapText="1"/>
    </xf>
    <xf numFmtId="0" fontId="21" fillId="5" borderId="3" xfId="0" applyFont="1" applyFill="1" applyBorder="1" applyAlignment="1" applyProtection="1">
      <alignment horizontal="left" vertical="center" wrapText="1"/>
    </xf>
    <xf numFmtId="0" fontId="21" fillId="5" borderId="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protection locked="0"/>
    </xf>
    <xf numFmtId="0" fontId="25" fillId="3" borderId="7" xfId="0" applyFont="1" applyFill="1" applyBorder="1" applyAlignment="1" applyProtection="1">
      <alignment horizontal="center" vertical="center" textRotation="90" wrapText="1"/>
    </xf>
    <xf numFmtId="0" fontId="25" fillId="3" borderId="9" xfId="0" applyFont="1" applyFill="1" applyBorder="1" applyAlignment="1" applyProtection="1">
      <alignment horizontal="center" vertical="center" textRotation="90" wrapText="1"/>
    </xf>
    <xf numFmtId="3" fontId="24" fillId="2" borderId="5" xfId="0" applyNumberFormat="1" applyFont="1" applyFill="1" applyBorder="1" applyAlignment="1" applyProtection="1">
      <alignment horizontal="center" vertical="center"/>
    </xf>
    <xf numFmtId="3" fontId="24" fillId="2" borderId="3" xfId="0" applyNumberFormat="1" applyFont="1" applyFill="1" applyBorder="1" applyAlignment="1" applyProtection="1">
      <alignment horizontal="center" vertical="center"/>
    </xf>
    <xf numFmtId="3" fontId="24" fillId="2" borderId="4" xfId="0" applyNumberFormat="1" applyFont="1" applyFill="1" applyBorder="1" applyAlignment="1" applyProtection="1">
      <alignment horizontal="center" vertical="center"/>
    </xf>
    <xf numFmtId="0" fontId="26" fillId="2" borderId="7" xfId="0" applyFont="1" applyFill="1" applyBorder="1" applyAlignment="1" applyProtection="1">
      <alignment horizontal="center" vertical="center" wrapText="1"/>
    </xf>
    <xf numFmtId="0" fontId="26" fillId="2" borderId="9" xfId="0" applyFont="1" applyFill="1" applyBorder="1" applyAlignment="1" applyProtection="1">
      <alignment horizontal="center" vertical="center" wrapText="1"/>
    </xf>
    <xf numFmtId="3" fontId="24" fillId="2" borderId="5" xfId="0" applyNumberFormat="1" applyFont="1" applyFill="1" applyBorder="1" applyAlignment="1" applyProtection="1">
      <alignment horizontal="center" vertical="center" wrapText="1"/>
    </xf>
    <xf numFmtId="3" fontId="24" fillId="2" borderId="4" xfId="0" applyNumberFormat="1" applyFont="1" applyFill="1" applyBorder="1" applyAlignment="1" applyProtection="1">
      <alignment horizontal="center" vertical="center" wrapText="1"/>
    </xf>
    <xf numFmtId="3" fontId="24" fillId="2" borderId="7" xfId="0" applyNumberFormat="1" applyFont="1" applyFill="1" applyBorder="1" applyAlignment="1" applyProtection="1">
      <alignment horizontal="center" vertical="center" textRotation="90" wrapText="1"/>
    </xf>
    <xf numFmtId="0" fontId="17" fillId="5" borderId="7" xfId="0" applyFont="1" applyFill="1" applyBorder="1" applyAlignment="1" applyProtection="1">
      <alignment horizontal="center" vertical="center" wrapText="1"/>
    </xf>
    <xf numFmtId="9" fontId="13" fillId="3" borderId="7" xfId="2" applyFont="1" applyFill="1" applyBorder="1" applyAlignment="1" applyProtection="1">
      <alignment horizontal="center" vertical="center" wrapText="1"/>
    </xf>
    <xf numFmtId="9" fontId="13" fillId="3" borderId="9" xfId="2" applyFont="1" applyFill="1" applyBorder="1" applyAlignment="1" applyProtection="1">
      <alignment horizontal="center" vertical="center" wrapText="1"/>
    </xf>
    <xf numFmtId="9" fontId="13" fillId="21" borderId="7" xfId="2" applyFont="1" applyFill="1" applyBorder="1" applyAlignment="1" applyProtection="1">
      <alignment horizontal="center" vertical="center" wrapText="1"/>
    </xf>
    <xf numFmtId="9" fontId="13" fillId="21" borderId="9" xfId="2" applyFont="1" applyFill="1" applyBorder="1" applyAlignment="1" applyProtection="1">
      <alignment horizontal="center" vertical="center" wrapText="1"/>
    </xf>
    <xf numFmtId="0" fontId="17" fillId="5" borderId="11" xfId="0" applyFont="1" applyFill="1" applyBorder="1" applyAlignment="1" applyProtection="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9" fontId="13" fillId="3" borderId="11" xfId="2" applyFont="1" applyFill="1" applyBorder="1" applyAlignment="1" applyProtection="1">
      <alignment horizontal="center" vertical="center" wrapText="1"/>
    </xf>
    <xf numFmtId="9" fontId="13" fillId="21" borderId="11" xfId="2" applyFont="1" applyFill="1" applyBorder="1" applyAlignment="1" applyProtection="1">
      <alignment horizontal="center" vertical="center" wrapText="1"/>
    </xf>
    <xf numFmtId="0" fontId="21" fillId="4" borderId="5" xfId="0" applyFont="1" applyFill="1" applyBorder="1" applyAlignment="1" applyProtection="1">
      <alignment horizontal="left" vertical="center" wrapText="1"/>
      <protection locked="0"/>
    </xf>
    <xf numFmtId="0" fontId="21" fillId="4" borderId="3" xfId="0" applyFont="1" applyFill="1" applyBorder="1" applyAlignment="1" applyProtection="1">
      <alignment horizontal="left" vertical="center" wrapText="1"/>
      <protection locked="0"/>
    </xf>
    <xf numFmtId="0" fontId="21" fillId="4" borderId="4" xfId="0" applyFont="1" applyFill="1" applyBorder="1" applyAlignment="1" applyProtection="1">
      <alignment horizontal="left" vertical="center" wrapText="1"/>
      <protection locked="0"/>
    </xf>
    <xf numFmtId="0" fontId="24" fillId="3" borderId="7"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24" fillId="3" borderId="30" xfId="0" applyFont="1" applyFill="1" applyBorder="1" applyAlignment="1" applyProtection="1">
      <alignment horizontal="center" vertical="center" wrapText="1"/>
    </xf>
    <xf numFmtId="0" fontId="25" fillId="3" borderId="30" xfId="0" applyFont="1" applyFill="1" applyBorder="1" applyAlignment="1" applyProtection="1">
      <alignment horizontal="center" vertical="center" textRotation="90" wrapText="1"/>
    </xf>
    <xf numFmtId="0" fontId="40" fillId="3" borderId="7" xfId="0" applyFont="1" applyFill="1" applyBorder="1" applyAlignment="1" applyProtection="1">
      <alignment horizontal="center" vertical="center" textRotation="90" wrapText="1"/>
    </xf>
    <xf numFmtId="0" fontId="40" fillId="3" borderId="9" xfId="0" applyFont="1" applyFill="1" applyBorder="1" applyAlignment="1" applyProtection="1">
      <alignment horizontal="center" vertical="center" textRotation="90" wrapText="1"/>
    </xf>
    <xf numFmtId="0" fontId="40" fillId="3" borderId="11" xfId="0" applyFont="1" applyFill="1" applyBorder="1" applyAlignment="1" applyProtection="1">
      <alignment horizontal="center" vertical="center" textRotation="90" wrapText="1"/>
    </xf>
    <xf numFmtId="3" fontId="24" fillId="2" borderId="9" xfId="0" applyNumberFormat="1" applyFont="1" applyFill="1" applyBorder="1" applyAlignment="1" applyProtection="1">
      <alignment horizontal="center" vertical="center" textRotation="90" wrapText="1"/>
    </xf>
    <xf numFmtId="0" fontId="23" fillId="0" borderId="7"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0" fontId="27" fillId="0" borderId="11" xfId="0" applyFont="1" applyFill="1" applyBorder="1" applyAlignment="1" applyProtection="1">
      <alignment horizontal="center" vertical="center" wrapText="1"/>
    </xf>
    <xf numFmtId="9" fontId="29" fillId="3" borderId="7" xfId="2" applyFont="1" applyFill="1" applyBorder="1" applyAlignment="1" applyProtection="1">
      <alignment horizontal="center" vertical="center" wrapText="1"/>
    </xf>
    <xf numFmtId="9" fontId="29" fillId="3" borderId="11" xfId="2" applyFont="1" applyFill="1" applyBorder="1" applyAlignment="1" applyProtection="1">
      <alignment horizontal="center" vertical="center" wrapText="1"/>
    </xf>
    <xf numFmtId="0" fontId="23" fillId="5" borderId="19" xfId="0" applyFont="1" applyFill="1" applyBorder="1" applyAlignment="1" applyProtection="1">
      <alignment horizontal="center" vertical="center" wrapText="1"/>
    </xf>
    <xf numFmtId="0" fontId="23" fillId="5" borderId="21" xfId="0" applyFont="1" applyFill="1" applyBorder="1" applyAlignment="1" applyProtection="1">
      <alignment horizontal="center" vertical="center" wrapText="1"/>
    </xf>
    <xf numFmtId="0" fontId="23" fillId="5" borderId="20" xfId="0" applyFont="1" applyFill="1" applyBorder="1" applyAlignment="1" applyProtection="1">
      <alignment horizontal="center" vertical="center" wrapText="1"/>
    </xf>
    <xf numFmtId="0" fontId="23" fillId="5" borderId="7" xfId="0" applyFont="1" applyFill="1" applyBorder="1" applyAlignment="1" applyProtection="1">
      <alignment horizontal="center" vertical="center" wrapText="1"/>
    </xf>
    <xf numFmtId="0" fontId="23" fillId="5" borderId="9" xfId="0" applyFont="1" applyFill="1" applyBorder="1" applyAlignment="1" applyProtection="1">
      <alignment horizontal="center" vertical="center" wrapText="1"/>
    </xf>
    <xf numFmtId="0" fontId="23" fillId="5" borderId="11"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28" fillId="0" borderId="9"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wrapText="1"/>
    </xf>
    <xf numFmtId="0" fontId="23" fillId="5" borderId="7" xfId="0" applyFont="1" applyFill="1" applyBorder="1" applyAlignment="1" applyProtection="1">
      <alignment horizontal="left" vertical="center" wrapText="1"/>
    </xf>
    <xf numFmtId="0" fontId="23" fillId="5" borderId="11" xfId="0" applyFont="1" applyFill="1" applyBorder="1" applyAlignment="1" applyProtection="1">
      <alignment horizontal="left" vertical="center" wrapText="1"/>
    </xf>
    <xf numFmtId="0" fontId="27" fillId="0" borderId="9" xfId="0" applyFont="1" applyFill="1" applyBorder="1" applyAlignment="1" applyProtection="1">
      <alignment horizontal="center" vertical="center" wrapText="1"/>
    </xf>
    <xf numFmtId="9" fontId="29" fillId="3" borderId="9" xfId="2" applyFont="1" applyFill="1" applyBorder="1" applyAlignment="1" applyProtection="1">
      <alignment horizontal="center" vertical="center" wrapText="1"/>
    </xf>
    <xf numFmtId="0" fontId="29" fillId="0" borderId="7"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wrapText="1"/>
    </xf>
    <xf numFmtId="0" fontId="27" fillId="0" borderId="7"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8" fillId="0" borderId="11" xfId="0" applyFont="1" applyFill="1" applyBorder="1" applyAlignment="1" applyProtection="1">
      <alignment horizontal="center" vertical="center" wrapText="1"/>
    </xf>
    <xf numFmtId="9" fontId="23" fillId="5" borderId="7" xfId="0" applyNumberFormat="1" applyFont="1" applyFill="1" applyBorder="1" applyAlignment="1" applyProtection="1">
      <alignment horizontal="center" vertical="center" wrapText="1"/>
    </xf>
    <xf numFmtId="9" fontId="23" fillId="5" borderId="9" xfId="0" applyNumberFormat="1" applyFont="1" applyFill="1" applyBorder="1" applyAlignment="1" applyProtection="1">
      <alignment horizontal="center" vertical="center" wrapText="1"/>
    </xf>
    <xf numFmtId="9" fontId="23" fillId="5" borderId="11" xfId="0" applyNumberFormat="1" applyFont="1" applyFill="1" applyBorder="1" applyAlignment="1" applyProtection="1">
      <alignment horizontal="center" vertical="center" wrapText="1"/>
    </xf>
    <xf numFmtId="9" fontId="23" fillId="0" borderId="7" xfId="0" applyNumberFormat="1" applyFont="1" applyFill="1" applyBorder="1" applyAlignment="1" applyProtection="1">
      <alignment horizontal="center" vertical="center" wrapText="1"/>
    </xf>
    <xf numFmtId="9" fontId="23" fillId="0" borderId="9" xfId="0" applyNumberFormat="1" applyFont="1" applyFill="1" applyBorder="1" applyAlignment="1" applyProtection="1">
      <alignment horizontal="center" vertical="center" wrapText="1"/>
    </xf>
    <xf numFmtId="9" fontId="23" fillId="0" borderId="11" xfId="0" applyNumberFormat="1" applyFont="1" applyFill="1" applyBorder="1" applyAlignment="1" applyProtection="1">
      <alignment horizontal="center" vertical="center" wrapText="1"/>
    </xf>
    <xf numFmtId="9" fontId="27" fillId="0" borderId="7" xfId="0" applyNumberFormat="1" applyFont="1" applyFill="1" applyBorder="1" applyAlignment="1" applyProtection="1">
      <alignment horizontal="center" vertical="center" wrapText="1"/>
    </xf>
    <xf numFmtId="9" fontId="27" fillId="0" borderId="9" xfId="0" applyNumberFormat="1" applyFont="1" applyFill="1" applyBorder="1" applyAlignment="1" applyProtection="1">
      <alignment horizontal="center" vertical="center" wrapText="1"/>
    </xf>
    <xf numFmtId="9" fontId="27" fillId="0" borderId="11" xfId="0" applyNumberFormat="1" applyFont="1" applyFill="1" applyBorder="1" applyAlignment="1" applyProtection="1">
      <alignment horizontal="center" vertical="center" wrapText="1"/>
    </xf>
    <xf numFmtId="0" fontId="30" fillId="0" borderId="26" xfId="0" applyFont="1" applyBorder="1" applyAlignment="1" applyProtection="1">
      <alignment horizontal="center" wrapText="1"/>
    </xf>
    <xf numFmtId="0" fontId="30" fillId="0" borderId="27" xfId="0" applyFont="1" applyBorder="1" applyAlignment="1" applyProtection="1">
      <alignment horizontal="center" wrapText="1"/>
    </xf>
    <xf numFmtId="0" fontId="23" fillId="0" borderId="7"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3" fillId="5" borderId="19" xfId="0" applyFont="1" applyFill="1" applyBorder="1" applyAlignment="1" applyProtection="1">
      <alignment horizontal="center" vertical="center"/>
    </xf>
    <xf numFmtId="0" fontId="23" fillId="5" borderId="20" xfId="0" applyFont="1" applyFill="1" applyBorder="1" applyAlignment="1" applyProtection="1">
      <alignment horizontal="center" vertical="center"/>
    </xf>
    <xf numFmtId="9" fontId="29" fillId="21" borderId="7" xfId="2" applyFont="1" applyFill="1" applyBorder="1" applyAlignment="1" applyProtection="1">
      <alignment horizontal="center" vertical="center" wrapText="1"/>
    </xf>
    <xf numFmtId="9" fontId="29" fillId="21" borderId="11" xfId="2" applyFont="1" applyFill="1" applyBorder="1" applyAlignment="1" applyProtection="1">
      <alignment horizontal="center" vertical="center" wrapText="1"/>
    </xf>
    <xf numFmtId="9" fontId="29" fillId="21" borderId="9" xfId="2" applyFont="1" applyFill="1" applyBorder="1" applyAlignment="1" applyProtection="1">
      <alignment horizontal="center" vertical="center" wrapText="1"/>
    </xf>
    <xf numFmtId="0" fontId="25" fillId="9" borderId="7" xfId="0" applyFont="1" applyFill="1" applyBorder="1" applyAlignment="1" applyProtection="1">
      <alignment horizontal="center" vertical="center" textRotation="90" wrapText="1"/>
    </xf>
    <xf numFmtId="0" fontId="25" fillId="9" borderId="9" xfId="0" applyFont="1" applyFill="1" applyBorder="1" applyAlignment="1" applyProtection="1">
      <alignment horizontal="center" vertical="center" textRotation="90" wrapText="1"/>
    </xf>
    <xf numFmtId="0" fontId="25" fillId="9" borderId="30" xfId="0" applyFont="1" applyFill="1" applyBorder="1" applyAlignment="1" applyProtection="1">
      <alignment horizontal="center" vertical="center" textRotation="90" wrapText="1"/>
    </xf>
    <xf numFmtId="0" fontId="8" fillId="0" borderId="6" xfId="0" applyFont="1" applyFill="1" applyBorder="1" applyAlignment="1" applyProtection="1">
      <alignment horizontal="center" vertical="center" wrapText="1"/>
    </xf>
    <xf numFmtId="9" fontId="8" fillId="0" borderId="6" xfId="2"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5" borderId="6"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xf>
    <xf numFmtId="9" fontId="8" fillId="0" borderId="6" xfId="0" applyNumberFormat="1" applyFont="1" applyFill="1" applyBorder="1" applyAlignment="1" applyProtection="1">
      <alignment horizontal="center" vertical="center" wrapText="1"/>
    </xf>
    <xf numFmtId="0" fontId="8" fillId="0" borderId="6" xfId="0" applyFont="1" applyFill="1" applyBorder="1" applyAlignment="1">
      <alignment horizontal="center" vertical="center" wrapText="1"/>
    </xf>
    <xf numFmtId="0" fontId="60" fillId="0" borderId="6" xfId="0" applyFont="1" applyFill="1" applyBorder="1" applyAlignment="1" applyProtection="1">
      <alignment horizontal="center" vertical="center" wrapText="1"/>
    </xf>
    <xf numFmtId="9" fontId="35" fillId="5" borderId="6" xfId="0" applyNumberFormat="1" applyFont="1" applyFill="1" applyBorder="1" applyAlignment="1" applyProtection="1">
      <alignment horizontal="center" vertical="center" wrapText="1"/>
    </xf>
    <xf numFmtId="9" fontId="35" fillId="0" borderId="6" xfId="0" applyNumberFormat="1"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wrapText="1"/>
    </xf>
    <xf numFmtId="0" fontId="61" fillId="26" borderId="6" xfId="0" applyFont="1" applyFill="1" applyBorder="1" applyAlignment="1" applyProtection="1">
      <alignment horizontal="center" vertical="center" textRotation="90" wrapText="1"/>
    </xf>
    <xf numFmtId="0" fontId="35" fillId="5" borderId="6" xfId="0" applyFont="1" applyFill="1" applyBorder="1" applyAlignment="1" applyProtection="1">
      <alignment horizontal="left" vertical="center" wrapText="1"/>
    </xf>
    <xf numFmtId="0" fontId="59" fillId="16" borderId="0" xfId="0" applyFont="1" applyFill="1" applyAlignment="1">
      <alignment horizontal="center"/>
    </xf>
    <xf numFmtId="0" fontId="24" fillId="26" borderId="6" xfId="0" applyFont="1" applyFill="1" applyBorder="1" applyAlignment="1" applyProtection="1">
      <alignment horizontal="center" vertical="center" wrapText="1"/>
    </xf>
    <xf numFmtId="0" fontId="24" fillId="26" borderId="6" xfId="0" applyFont="1" applyFill="1" applyBorder="1" applyAlignment="1" applyProtection="1">
      <alignment horizontal="center" vertical="center" textRotation="90" wrapText="1"/>
    </xf>
    <xf numFmtId="0" fontId="21" fillId="7" borderId="1" xfId="0" applyFont="1" applyFill="1" applyBorder="1" applyAlignment="1">
      <alignment horizontal="center"/>
    </xf>
    <xf numFmtId="0" fontId="21" fillId="7" borderId="0" xfId="0" applyFont="1" applyFill="1" applyAlignment="1">
      <alignment horizontal="center"/>
    </xf>
    <xf numFmtId="0" fontId="11" fillId="5" borderId="0" xfId="0" applyFont="1" applyFill="1"/>
    <xf numFmtId="0" fontId="21" fillId="7" borderId="1" xfId="0" applyFont="1" applyFill="1" applyBorder="1" applyAlignment="1">
      <alignment horizontal="center"/>
    </xf>
    <xf numFmtId="0" fontId="21" fillId="7" borderId="0" xfId="0" applyFont="1" applyFill="1" applyAlignment="1">
      <alignment horizontal="center"/>
    </xf>
    <xf numFmtId="0" fontId="21" fillId="7" borderId="0" xfId="0" applyFont="1" applyFill="1"/>
    <xf numFmtId="0" fontId="21" fillId="5" borderId="2"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21" fillId="0" borderId="5" xfId="0" applyFont="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5"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11" fillId="0" borderId="0" xfId="0" applyFont="1" applyAlignment="1">
      <alignment horizontal="justify" vertical="center" wrapText="1"/>
    </xf>
    <xf numFmtId="0" fontId="21" fillId="0" borderId="6" xfId="0" applyFont="1" applyBorder="1" applyAlignment="1">
      <alignment horizontal="left" vertical="center" wrapText="1"/>
    </xf>
    <xf numFmtId="0" fontId="21" fillId="0" borderId="6" xfId="0" applyFont="1" applyBorder="1" applyAlignment="1" applyProtection="1">
      <alignment horizontal="left" vertical="center" wrapText="1"/>
      <protection locked="0"/>
    </xf>
    <xf numFmtId="0" fontId="21" fillId="8" borderId="0" xfId="0" applyFont="1" applyFill="1" applyAlignment="1">
      <alignment vertical="center" wrapText="1"/>
    </xf>
    <xf numFmtId="0" fontId="21" fillId="8" borderId="0" xfId="0" applyFont="1" applyFill="1" applyAlignment="1">
      <alignment horizontal="center" vertical="center" wrapText="1"/>
    </xf>
    <xf numFmtId="0" fontId="11" fillId="8" borderId="0" xfId="0" applyFont="1" applyFill="1" applyAlignment="1">
      <alignment horizontal="justify" vertical="center" wrapText="1"/>
    </xf>
    <xf numFmtId="0" fontId="24" fillId="2" borderId="7" xfId="0" applyFont="1" applyFill="1" applyBorder="1" applyAlignment="1">
      <alignment horizontal="center" vertical="center" wrapText="1"/>
    </xf>
    <xf numFmtId="0" fontId="25" fillId="3" borderId="7" xfId="0" applyFont="1" applyFill="1" applyBorder="1" applyAlignment="1">
      <alignment horizontal="center" vertical="center" textRotation="90" wrapText="1"/>
    </xf>
    <xf numFmtId="0" fontId="25" fillId="21" borderId="7" xfId="0" applyFont="1" applyFill="1" applyBorder="1" applyAlignment="1">
      <alignment horizontal="center" vertical="center" textRotation="90" wrapText="1"/>
    </xf>
    <xf numFmtId="3" fontId="24" fillId="2" borderId="5" xfId="0" applyNumberFormat="1" applyFont="1" applyFill="1" applyBorder="1" applyAlignment="1">
      <alignment horizontal="center" vertical="center"/>
    </xf>
    <xf numFmtId="3" fontId="24" fillId="2" borderId="3" xfId="0" applyNumberFormat="1" applyFont="1" applyFill="1" applyBorder="1" applyAlignment="1">
      <alignment horizontal="center" vertical="center"/>
    </xf>
    <xf numFmtId="3" fontId="24" fillId="2" borderId="4" xfId="0" applyNumberFormat="1" applyFont="1" applyFill="1" applyBorder="1" applyAlignment="1">
      <alignment horizontal="center" vertical="center"/>
    </xf>
    <xf numFmtId="0" fontId="26" fillId="2" borderId="7" xfId="0" applyFont="1" applyFill="1" applyBorder="1" applyAlignment="1">
      <alignment horizontal="center" vertical="center" wrapText="1"/>
    </xf>
    <xf numFmtId="0" fontId="11" fillId="0" borderId="0" xfId="0" applyFont="1"/>
    <xf numFmtId="0" fontId="24" fillId="2" borderId="9" xfId="0" applyFont="1" applyFill="1" applyBorder="1" applyAlignment="1">
      <alignment horizontal="center" vertical="center" wrapText="1"/>
    </xf>
    <xf numFmtId="0" fontId="25" fillId="3" borderId="9" xfId="0" applyFont="1" applyFill="1" applyBorder="1" applyAlignment="1">
      <alignment horizontal="center" vertical="center" textRotation="90" wrapText="1"/>
    </xf>
    <xf numFmtId="0" fontId="25" fillId="21" borderId="9" xfId="0" applyFont="1" applyFill="1" applyBorder="1" applyAlignment="1">
      <alignment horizontal="center" vertical="center" textRotation="90" wrapText="1"/>
    </xf>
    <xf numFmtId="3" fontId="24" fillId="2" borderId="5" xfId="0" applyNumberFormat="1" applyFont="1" applyFill="1" applyBorder="1" applyAlignment="1">
      <alignment horizontal="center" vertical="center" wrapText="1"/>
    </xf>
    <xf numFmtId="3" fontId="24" fillId="2" borderId="4" xfId="0" applyNumberFormat="1" applyFont="1" applyFill="1" applyBorder="1" applyAlignment="1">
      <alignment horizontal="center" vertical="center" wrapText="1"/>
    </xf>
    <xf numFmtId="3" fontId="24" fillId="2" borderId="6" xfId="0" applyNumberFormat="1" applyFont="1" applyFill="1" applyBorder="1" applyAlignment="1">
      <alignment vertical="center" wrapText="1"/>
    </xf>
    <xf numFmtId="3" fontId="24" fillId="2" borderId="7" xfId="0" applyNumberFormat="1" applyFont="1" applyFill="1" applyBorder="1" applyAlignment="1">
      <alignment horizontal="center" vertical="center" textRotation="90" wrapText="1"/>
    </xf>
    <xf numFmtId="0" fontId="26" fillId="2" borderId="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3" borderId="11" xfId="0" applyFont="1" applyFill="1" applyBorder="1" applyAlignment="1">
      <alignment horizontal="center" vertical="center" textRotation="90" wrapText="1"/>
    </xf>
    <xf numFmtId="0" fontId="25" fillId="21" borderId="11" xfId="0" applyFont="1" applyFill="1" applyBorder="1" applyAlignment="1">
      <alignment horizontal="center" vertical="center" textRotation="90" wrapText="1"/>
    </xf>
    <xf numFmtId="3" fontId="8" fillId="2" borderId="6" xfId="0"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textRotation="90" wrapText="1"/>
    </xf>
    <xf numFmtId="0" fontId="26" fillId="2" borderId="11" xfId="0" applyFont="1" applyFill="1" applyBorder="1" applyAlignment="1">
      <alignment horizontal="center" vertical="center" wrapText="1"/>
    </xf>
    <xf numFmtId="0" fontId="11" fillId="5" borderId="6" xfId="0" applyFont="1" applyFill="1" applyBorder="1" applyAlignment="1">
      <alignment vertical="center" wrapText="1"/>
    </xf>
    <xf numFmtId="0" fontId="17" fillId="5" borderId="6" xfId="0" applyFont="1" applyFill="1" applyBorder="1" applyAlignment="1">
      <alignment vertical="center" wrapText="1"/>
    </xf>
    <xf numFmtId="9" fontId="13" fillId="0" borderId="6" xfId="0" applyNumberFormat="1" applyFont="1" applyBorder="1" applyAlignment="1">
      <alignment horizontal="center" vertical="center" wrapText="1"/>
    </xf>
    <xf numFmtId="9" fontId="17" fillId="0" borderId="6" xfId="0" applyNumberFormat="1" applyFont="1" applyBorder="1" applyAlignment="1">
      <alignment horizontal="center" vertical="center" wrapText="1"/>
    </xf>
    <xf numFmtId="0" fontId="29" fillId="0" borderId="6" xfId="0" applyFont="1" applyBorder="1" applyAlignment="1">
      <alignment horizontal="justify" vertical="center" wrapText="1"/>
    </xf>
    <xf numFmtId="3" fontId="8" fillId="0" borderId="6" xfId="0" applyNumberFormat="1" applyFont="1" applyBorder="1" applyAlignment="1">
      <alignment horizontal="center" vertical="center" wrapText="1"/>
    </xf>
    <xf numFmtId="0" fontId="11" fillId="5" borderId="7"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0" borderId="7" xfId="0" applyFont="1" applyBorder="1" applyAlignment="1">
      <alignment horizontal="center" vertical="center" wrapText="1"/>
    </xf>
    <xf numFmtId="0" fontId="13" fillId="0" borderId="11" xfId="0" applyFont="1" applyBorder="1" applyAlignment="1">
      <alignment horizontal="justify" vertical="center" wrapText="1"/>
    </xf>
    <xf numFmtId="0" fontId="11" fillId="5" borderId="9"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1" fillId="5"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3" fillId="0" borderId="6" xfId="0" applyFont="1" applyBorder="1" applyAlignment="1">
      <alignment horizontal="justify" vertical="center" wrapText="1"/>
    </xf>
    <xf numFmtId="0" fontId="13" fillId="0" borderId="6" xfId="0" applyFont="1" applyBorder="1" applyAlignment="1">
      <alignment horizontal="center" vertical="center" wrapText="1"/>
    </xf>
    <xf numFmtId="0" fontId="17" fillId="0" borderId="6" xfId="0" applyFont="1" applyBorder="1" applyAlignment="1">
      <alignment vertical="center" wrapText="1"/>
    </xf>
    <xf numFmtId="0" fontId="17" fillId="0" borderId="6" xfId="0" applyFont="1" applyBorder="1" applyAlignment="1">
      <alignment horizontal="center" vertical="center" wrapText="1"/>
    </xf>
    <xf numFmtId="0" fontId="11" fillId="5" borderId="7" xfId="0" applyFont="1" applyFill="1" applyBorder="1" applyAlignment="1">
      <alignment vertical="center" wrapText="1"/>
    </xf>
    <xf numFmtId="0" fontId="17" fillId="5" borderId="7" xfId="0" applyFont="1" applyFill="1" applyBorder="1" applyAlignment="1">
      <alignment vertical="center" wrapText="1"/>
    </xf>
    <xf numFmtId="0" fontId="17" fillId="0" borderId="7" xfId="0" applyFont="1" applyBorder="1" applyAlignment="1">
      <alignment vertical="center" wrapText="1"/>
    </xf>
    <xf numFmtId="0" fontId="17" fillId="0" borderId="7" xfId="0" applyFont="1" applyBorder="1" applyAlignment="1">
      <alignment horizontal="center" vertical="center" wrapText="1"/>
    </xf>
    <xf numFmtId="0" fontId="13" fillId="0" borderId="9" xfId="0" applyFont="1" applyBorder="1" applyAlignment="1">
      <alignment horizontal="justify" vertical="center" wrapText="1"/>
    </xf>
    <xf numFmtId="0" fontId="17" fillId="0" borderId="33" xfId="0" applyFont="1" applyBorder="1" applyAlignment="1">
      <alignment horizontal="center" wrapText="1"/>
    </xf>
    <xf numFmtId="0" fontId="17" fillId="0" borderId="34" xfId="0" applyFont="1" applyBorder="1" applyAlignment="1">
      <alignment horizontal="center" wrapText="1"/>
    </xf>
    <xf numFmtId="0" fontId="17" fillId="0" borderId="34" xfId="0" applyFont="1" applyBorder="1" applyAlignment="1">
      <alignment wrapText="1"/>
    </xf>
    <xf numFmtId="0" fontId="17" fillId="0" borderId="34" xfId="0" applyFont="1" applyBorder="1" applyAlignment="1">
      <alignment horizontal="center" wrapText="1"/>
    </xf>
    <xf numFmtId="0" fontId="11" fillId="0" borderId="34" xfId="0" applyFont="1" applyBorder="1" applyAlignment="1">
      <alignment vertical="center"/>
    </xf>
    <xf numFmtId="165" fontId="26" fillId="11" borderId="30" xfId="0" applyNumberFormat="1" applyFont="1" applyFill="1" applyBorder="1" applyAlignment="1">
      <alignment vertical="center"/>
    </xf>
    <xf numFmtId="165" fontId="26" fillId="0" borderId="34" xfId="0" applyNumberFormat="1" applyFont="1" applyBorder="1" applyAlignment="1">
      <alignment vertical="center"/>
    </xf>
    <xf numFmtId="9" fontId="11" fillId="0" borderId="0" xfId="2" applyFont="1" applyProtection="1"/>
    <xf numFmtId="0" fontId="34" fillId="0" borderId="0" xfId="0" applyFont="1" applyAlignment="1">
      <alignment wrapText="1"/>
    </xf>
    <xf numFmtId="0" fontId="34" fillId="0" borderId="0" xfId="0" applyFont="1" applyAlignment="1">
      <alignment horizontal="center" wrapText="1"/>
    </xf>
    <xf numFmtId="0" fontId="17" fillId="0" borderId="6" xfId="0" applyFont="1" applyBorder="1" applyAlignment="1">
      <alignment horizontal="left" vertical="top"/>
    </xf>
    <xf numFmtId="0" fontId="17" fillId="0" borderId="6" xfId="0" applyFont="1" applyBorder="1" applyAlignment="1">
      <alignment vertical="top"/>
    </xf>
    <xf numFmtId="0" fontId="17" fillId="0" borderId="6" xfId="0" applyFont="1" applyBorder="1" applyAlignment="1">
      <alignment horizontal="center" vertical="top"/>
    </xf>
    <xf numFmtId="0" fontId="17" fillId="5" borderId="6" xfId="0" applyFont="1" applyFill="1" applyBorder="1" applyAlignment="1">
      <alignment vertical="top"/>
    </xf>
    <xf numFmtId="0" fontId="11" fillId="0" borderId="6" xfId="0" applyFont="1" applyBorder="1"/>
    <xf numFmtId="0" fontId="17" fillId="5" borderId="0" xfId="0" applyFont="1" applyFill="1" applyAlignment="1">
      <alignment vertical="top"/>
    </xf>
    <xf numFmtId="165" fontId="17" fillId="0" borderId="6" xfId="0" applyNumberFormat="1" applyFont="1" applyBorder="1" applyAlignment="1">
      <alignment vertical="top"/>
    </xf>
    <xf numFmtId="0" fontId="11" fillId="0" borderId="0" xfId="0" applyFont="1" applyAlignment="1">
      <alignment horizontal="center" vertical="center" wrapText="1"/>
    </xf>
    <xf numFmtId="0" fontId="11" fillId="0" borderId="0" xfId="0" applyFont="1" applyAlignment="1">
      <alignment horizontal="center"/>
    </xf>
    <xf numFmtId="165" fontId="11" fillId="0" borderId="0" xfId="0" applyNumberFormat="1" applyFont="1"/>
    <xf numFmtId="165" fontId="11" fillId="5" borderId="0" xfId="0" applyNumberFormat="1" applyFont="1" applyFill="1"/>
    <xf numFmtId="167" fontId="11" fillId="0" borderId="0" xfId="0" applyNumberFormat="1" applyFont="1"/>
    <xf numFmtId="0" fontId="27" fillId="0" borderId="0" xfId="0" applyFont="1" applyAlignment="1">
      <alignment horizontal="center" vertical="center" wrapText="1"/>
    </xf>
    <xf numFmtId="165" fontId="31" fillId="0" borderId="0" xfId="0" applyNumberFormat="1" applyFont="1" applyAlignment="1">
      <alignment vertical="center"/>
    </xf>
    <xf numFmtId="164" fontId="11" fillId="0" borderId="0" xfId="0" applyNumberFormat="1" applyFont="1"/>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99FF"/>
      <color rgb="FFFFFF66"/>
      <color rgb="FFFF99CC"/>
      <color rgb="FF99FF33"/>
      <color rgb="FFCCFFFF"/>
      <color rgb="FFCCFF99"/>
      <color rgb="FFCCFFCC"/>
      <color rgb="FFFFFFCC"/>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631825</xdr:colOff>
      <xdr:row>0</xdr:row>
      <xdr:rowOff>114301</xdr:rowOff>
    </xdr:from>
    <xdr:to>
      <xdr:col>17</xdr:col>
      <xdr:colOff>184946</xdr:colOff>
      <xdr:row>3</xdr:row>
      <xdr:rowOff>60539</xdr:rowOff>
    </xdr:to>
    <xdr:pic>
      <xdr:nvPicPr>
        <xdr:cNvPr id="2" name="1 Imagen"/>
        <xdr:cNvPicPr>
          <a:picLocks noChangeAspect="1"/>
        </xdr:cNvPicPr>
      </xdr:nvPicPr>
      <xdr:blipFill>
        <a:blip xmlns:r="http://schemas.openxmlformats.org/officeDocument/2006/relationships" r:embed="rId1"/>
        <a:stretch>
          <a:fillRect/>
        </a:stretch>
      </xdr:blipFill>
      <xdr:spPr>
        <a:xfrm>
          <a:off x="24892000" y="114301"/>
          <a:ext cx="877095" cy="517738"/>
        </a:xfrm>
        <a:prstGeom prst="rect">
          <a:avLst/>
        </a:prstGeom>
      </xdr:spPr>
    </xdr:pic>
    <xdr:clientData/>
  </xdr:twoCellAnchor>
  <xdr:twoCellAnchor editAs="oneCell">
    <xdr:from>
      <xdr:col>16</xdr:col>
      <xdr:colOff>631825</xdr:colOff>
      <xdr:row>0</xdr:row>
      <xdr:rowOff>114301</xdr:rowOff>
    </xdr:from>
    <xdr:to>
      <xdr:col>17</xdr:col>
      <xdr:colOff>184946</xdr:colOff>
      <xdr:row>3</xdr:row>
      <xdr:rowOff>60539</xdr:rowOff>
    </xdr:to>
    <xdr:pic>
      <xdr:nvPicPr>
        <xdr:cNvPr id="4" name="1 Imagen"/>
        <xdr:cNvPicPr>
          <a:picLocks noChangeAspect="1"/>
        </xdr:cNvPicPr>
      </xdr:nvPicPr>
      <xdr:blipFill>
        <a:blip xmlns:r="http://schemas.openxmlformats.org/officeDocument/2006/relationships" r:embed="rId1"/>
        <a:stretch>
          <a:fillRect/>
        </a:stretch>
      </xdr:blipFill>
      <xdr:spPr>
        <a:xfrm>
          <a:off x="24892000" y="114301"/>
          <a:ext cx="877095" cy="517738"/>
        </a:xfrm>
        <a:prstGeom prst="rect">
          <a:avLst/>
        </a:prstGeom>
      </xdr:spPr>
    </xdr:pic>
    <xdr:clientData/>
  </xdr:twoCellAnchor>
  <xdr:twoCellAnchor editAs="oneCell">
    <xdr:from>
      <xdr:col>1</xdr:col>
      <xdr:colOff>97187</xdr:colOff>
      <xdr:row>0</xdr:row>
      <xdr:rowOff>31750</xdr:rowOff>
    </xdr:from>
    <xdr:to>
      <xdr:col>1</xdr:col>
      <xdr:colOff>1095374</xdr:colOff>
      <xdr:row>2</xdr:row>
      <xdr:rowOff>228484</xdr:rowOff>
    </xdr:to>
    <xdr:pic>
      <xdr:nvPicPr>
        <xdr:cNvPr id="5" name="2 Imagen"/>
        <xdr:cNvPicPr>
          <a:picLocks noChangeAspect="1"/>
        </xdr:cNvPicPr>
      </xdr:nvPicPr>
      <xdr:blipFill>
        <a:blip xmlns:r="http://schemas.openxmlformats.org/officeDocument/2006/relationships" r:embed="rId2"/>
        <a:stretch>
          <a:fillRect/>
        </a:stretch>
      </xdr:blipFill>
      <xdr:spPr>
        <a:xfrm>
          <a:off x="811562" y="31750"/>
          <a:ext cx="998187" cy="8952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657225</xdr:colOff>
      <xdr:row>0</xdr:row>
      <xdr:rowOff>38101</xdr:rowOff>
    </xdr:from>
    <xdr:to>
      <xdr:col>16</xdr:col>
      <xdr:colOff>645318</xdr:colOff>
      <xdr:row>2</xdr:row>
      <xdr:rowOff>174483</xdr:rowOff>
    </xdr:to>
    <xdr:pic>
      <xdr:nvPicPr>
        <xdr:cNvPr id="2" name="1 Imagen">
          <a:extLst>
            <a:ext uri="{FF2B5EF4-FFF2-40B4-BE49-F238E27FC236}">
              <a16:creationId xmlns:a16="http://schemas.microsoft.com/office/drawing/2014/main" id="{778AEA3C-C932-48F1-9FB0-E10B12E6B928}"/>
            </a:ext>
          </a:extLst>
        </xdr:cNvPr>
        <xdr:cNvPicPr>
          <a:picLocks noChangeAspect="1"/>
        </xdr:cNvPicPr>
      </xdr:nvPicPr>
      <xdr:blipFill>
        <a:blip xmlns:r="http://schemas.openxmlformats.org/officeDocument/2006/relationships" r:embed="rId1"/>
        <a:stretch>
          <a:fillRect/>
        </a:stretch>
      </xdr:blipFill>
      <xdr:spPr>
        <a:xfrm>
          <a:off x="15659100" y="38101"/>
          <a:ext cx="873918" cy="517382"/>
        </a:xfrm>
        <a:prstGeom prst="rect">
          <a:avLst/>
        </a:prstGeom>
      </xdr:spPr>
    </xdr:pic>
    <xdr:clientData/>
  </xdr:twoCellAnchor>
  <xdr:twoCellAnchor editAs="oneCell">
    <xdr:from>
      <xdr:col>3</xdr:col>
      <xdr:colOff>1809751</xdr:colOff>
      <xdr:row>0</xdr:row>
      <xdr:rowOff>19050</xdr:rowOff>
    </xdr:from>
    <xdr:to>
      <xdr:col>4</xdr:col>
      <xdr:colOff>447676</xdr:colOff>
      <xdr:row>2</xdr:row>
      <xdr:rowOff>175461</xdr:rowOff>
    </xdr:to>
    <xdr:pic>
      <xdr:nvPicPr>
        <xdr:cNvPr id="3" name="2 Imagen">
          <a:extLst>
            <a:ext uri="{FF2B5EF4-FFF2-40B4-BE49-F238E27FC236}">
              <a16:creationId xmlns:a16="http://schemas.microsoft.com/office/drawing/2014/main" id="{5B9E1A62-B755-4B63-AC29-8EF6FB5D2477}"/>
            </a:ext>
          </a:extLst>
        </xdr:cNvPr>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16</xdr:col>
      <xdr:colOff>645318</xdr:colOff>
      <xdr:row>2</xdr:row>
      <xdr:rowOff>174483</xdr:rowOff>
    </xdr:to>
    <xdr:pic>
      <xdr:nvPicPr>
        <xdr:cNvPr id="4" name="1 Imagen">
          <a:extLst>
            <a:ext uri="{FF2B5EF4-FFF2-40B4-BE49-F238E27FC236}">
              <a16:creationId xmlns:a16="http://schemas.microsoft.com/office/drawing/2014/main" id="{8EF3970F-2DDD-452B-8423-D24E56B6A507}"/>
            </a:ext>
          </a:extLst>
        </xdr:cNvPr>
        <xdr:cNvPicPr>
          <a:picLocks noChangeAspect="1"/>
        </xdr:cNvPicPr>
      </xdr:nvPicPr>
      <xdr:blipFill>
        <a:blip xmlns:r="http://schemas.openxmlformats.org/officeDocument/2006/relationships" r:embed="rId1"/>
        <a:stretch>
          <a:fillRect/>
        </a:stretch>
      </xdr:blipFill>
      <xdr:spPr>
        <a:xfrm>
          <a:off x="15659100" y="38101"/>
          <a:ext cx="873918" cy="517382"/>
        </a:xfrm>
        <a:prstGeom prst="rect">
          <a:avLst/>
        </a:prstGeom>
      </xdr:spPr>
    </xdr:pic>
    <xdr:clientData/>
  </xdr:twoCellAnchor>
  <xdr:twoCellAnchor editAs="oneCell">
    <xdr:from>
      <xdr:col>3</xdr:col>
      <xdr:colOff>1809751</xdr:colOff>
      <xdr:row>0</xdr:row>
      <xdr:rowOff>19050</xdr:rowOff>
    </xdr:from>
    <xdr:to>
      <xdr:col>4</xdr:col>
      <xdr:colOff>447676</xdr:colOff>
      <xdr:row>2</xdr:row>
      <xdr:rowOff>175461</xdr:rowOff>
    </xdr:to>
    <xdr:pic>
      <xdr:nvPicPr>
        <xdr:cNvPr id="5" name="2 Imagen">
          <a:extLst>
            <a:ext uri="{FF2B5EF4-FFF2-40B4-BE49-F238E27FC236}">
              <a16:creationId xmlns:a16="http://schemas.microsoft.com/office/drawing/2014/main" id="{A40C6EF3-A02B-41BC-936E-E18CA940CF34}"/>
            </a:ext>
          </a:extLst>
        </xdr:cNvPr>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16</xdr:col>
      <xdr:colOff>645318</xdr:colOff>
      <xdr:row>2</xdr:row>
      <xdr:rowOff>174483</xdr:rowOff>
    </xdr:to>
    <xdr:pic>
      <xdr:nvPicPr>
        <xdr:cNvPr id="6" name="1 Imagen">
          <a:extLst>
            <a:ext uri="{FF2B5EF4-FFF2-40B4-BE49-F238E27FC236}">
              <a16:creationId xmlns:a16="http://schemas.microsoft.com/office/drawing/2014/main" id="{E2D4143E-E4D2-40AF-A592-A9033063DAE2}"/>
            </a:ext>
          </a:extLst>
        </xdr:cNvPr>
        <xdr:cNvPicPr>
          <a:picLocks noChangeAspect="1"/>
        </xdr:cNvPicPr>
      </xdr:nvPicPr>
      <xdr:blipFill>
        <a:blip xmlns:r="http://schemas.openxmlformats.org/officeDocument/2006/relationships" r:embed="rId1"/>
        <a:stretch>
          <a:fillRect/>
        </a:stretch>
      </xdr:blipFill>
      <xdr:spPr>
        <a:xfrm>
          <a:off x="15659100" y="38101"/>
          <a:ext cx="873918" cy="517382"/>
        </a:xfrm>
        <a:prstGeom prst="rect">
          <a:avLst/>
        </a:prstGeom>
      </xdr:spPr>
    </xdr:pic>
    <xdr:clientData/>
  </xdr:twoCellAnchor>
  <xdr:twoCellAnchor editAs="oneCell">
    <xdr:from>
      <xdr:col>3</xdr:col>
      <xdr:colOff>1809751</xdr:colOff>
      <xdr:row>0</xdr:row>
      <xdr:rowOff>19050</xdr:rowOff>
    </xdr:from>
    <xdr:to>
      <xdr:col>4</xdr:col>
      <xdr:colOff>447676</xdr:colOff>
      <xdr:row>2</xdr:row>
      <xdr:rowOff>175461</xdr:rowOff>
    </xdr:to>
    <xdr:pic>
      <xdr:nvPicPr>
        <xdr:cNvPr id="7" name="2 Imagen">
          <a:extLst>
            <a:ext uri="{FF2B5EF4-FFF2-40B4-BE49-F238E27FC236}">
              <a16:creationId xmlns:a16="http://schemas.microsoft.com/office/drawing/2014/main" id="{ABF5400D-91E7-454E-B98D-069B8A7F2AAA}"/>
            </a:ext>
          </a:extLst>
        </xdr:cNvPr>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16</xdr:col>
      <xdr:colOff>652197</xdr:colOff>
      <xdr:row>2</xdr:row>
      <xdr:rowOff>174483</xdr:rowOff>
    </xdr:to>
    <xdr:pic>
      <xdr:nvPicPr>
        <xdr:cNvPr id="8" name="1 Imagen">
          <a:extLst>
            <a:ext uri="{FF2B5EF4-FFF2-40B4-BE49-F238E27FC236}">
              <a16:creationId xmlns:a16="http://schemas.microsoft.com/office/drawing/2014/main" id="{D884873C-D0C4-4615-8470-AB49CB3D220C}"/>
            </a:ext>
          </a:extLst>
        </xdr:cNvPr>
        <xdr:cNvPicPr>
          <a:picLocks noChangeAspect="1"/>
        </xdr:cNvPicPr>
      </xdr:nvPicPr>
      <xdr:blipFill>
        <a:blip xmlns:r="http://schemas.openxmlformats.org/officeDocument/2006/relationships" r:embed="rId1"/>
        <a:stretch>
          <a:fillRect/>
        </a:stretch>
      </xdr:blipFill>
      <xdr:spPr>
        <a:xfrm>
          <a:off x="15659100" y="38101"/>
          <a:ext cx="880797"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9" name="2 Imagen">
          <a:extLst>
            <a:ext uri="{FF2B5EF4-FFF2-40B4-BE49-F238E27FC236}">
              <a16:creationId xmlns:a16="http://schemas.microsoft.com/office/drawing/2014/main" id="{D1EF438E-6342-43EC-812B-0BF3DE997EE3}"/>
            </a:ext>
          </a:extLst>
        </xdr:cNvPr>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twoCellAnchor editAs="oneCell">
    <xdr:from>
      <xdr:col>15</xdr:col>
      <xdr:colOff>657225</xdr:colOff>
      <xdr:row>0</xdr:row>
      <xdr:rowOff>38101</xdr:rowOff>
    </xdr:from>
    <xdr:to>
      <xdr:col>16</xdr:col>
      <xdr:colOff>652197</xdr:colOff>
      <xdr:row>2</xdr:row>
      <xdr:rowOff>174483</xdr:rowOff>
    </xdr:to>
    <xdr:pic>
      <xdr:nvPicPr>
        <xdr:cNvPr id="10" name="1 Imagen">
          <a:extLst>
            <a:ext uri="{FF2B5EF4-FFF2-40B4-BE49-F238E27FC236}">
              <a16:creationId xmlns:a16="http://schemas.microsoft.com/office/drawing/2014/main" id="{4378571C-CB8F-4497-8B99-20A747D892D6}"/>
            </a:ext>
          </a:extLst>
        </xdr:cNvPr>
        <xdr:cNvPicPr>
          <a:picLocks noChangeAspect="1"/>
        </xdr:cNvPicPr>
      </xdr:nvPicPr>
      <xdr:blipFill>
        <a:blip xmlns:r="http://schemas.openxmlformats.org/officeDocument/2006/relationships" r:embed="rId1"/>
        <a:stretch>
          <a:fillRect/>
        </a:stretch>
      </xdr:blipFill>
      <xdr:spPr>
        <a:xfrm>
          <a:off x="15659100" y="38101"/>
          <a:ext cx="880797"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11" name="2 Imagen">
          <a:extLst>
            <a:ext uri="{FF2B5EF4-FFF2-40B4-BE49-F238E27FC236}">
              <a16:creationId xmlns:a16="http://schemas.microsoft.com/office/drawing/2014/main" id="{241196B4-7C76-401C-980F-9A841B88B935}"/>
            </a:ext>
          </a:extLst>
        </xdr:cNvPr>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twoCellAnchor editAs="oneCell">
    <xdr:from>
      <xdr:col>15</xdr:col>
      <xdr:colOff>657225</xdr:colOff>
      <xdr:row>0</xdr:row>
      <xdr:rowOff>38101</xdr:rowOff>
    </xdr:from>
    <xdr:to>
      <xdr:col>16</xdr:col>
      <xdr:colOff>652197</xdr:colOff>
      <xdr:row>2</xdr:row>
      <xdr:rowOff>174483</xdr:rowOff>
    </xdr:to>
    <xdr:pic>
      <xdr:nvPicPr>
        <xdr:cNvPr id="12" name="1 Imagen">
          <a:extLst>
            <a:ext uri="{FF2B5EF4-FFF2-40B4-BE49-F238E27FC236}">
              <a16:creationId xmlns:a16="http://schemas.microsoft.com/office/drawing/2014/main" id="{9E86FAC9-0420-4CA7-A12A-C4ADE5910C79}"/>
            </a:ext>
          </a:extLst>
        </xdr:cNvPr>
        <xdr:cNvPicPr>
          <a:picLocks noChangeAspect="1"/>
        </xdr:cNvPicPr>
      </xdr:nvPicPr>
      <xdr:blipFill>
        <a:blip xmlns:r="http://schemas.openxmlformats.org/officeDocument/2006/relationships" r:embed="rId1"/>
        <a:stretch>
          <a:fillRect/>
        </a:stretch>
      </xdr:blipFill>
      <xdr:spPr>
        <a:xfrm>
          <a:off x="15659100" y="38101"/>
          <a:ext cx="880797"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13" name="2 Imagen">
          <a:extLst>
            <a:ext uri="{FF2B5EF4-FFF2-40B4-BE49-F238E27FC236}">
              <a16:creationId xmlns:a16="http://schemas.microsoft.com/office/drawing/2014/main" id="{89C1493C-D396-4CDE-963B-1A10A42F9976}"/>
            </a:ext>
          </a:extLst>
        </xdr:cNvPr>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twoCellAnchor editAs="oneCell">
    <xdr:from>
      <xdr:col>15</xdr:col>
      <xdr:colOff>657225</xdr:colOff>
      <xdr:row>0</xdr:row>
      <xdr:rowOff>38101</xdr:rowOff>
    </xdr:from>
    <xdr:to>
      <xdr:col>16</xdr:col>
      <xdr:colOff>652197</xdr:colOff>
      <xdr:row>2</xdr:row>
      <xdr:rowOff>174483</xdr:rowOff>
    </xdr:to>
    <xdr:pic>
      <xdr:nvPicPr>
        <xdr:cNvPr id="14" name="1 Imagen">
          <a:extLst>
            <a:ext uri="{FF2B5EF4-FFF2-40B4-BE49-F238E27FC236}">
              <a16:creationId xmlns:a16="http://schemas.microsoft.com/office/drawing/2014/main" id="{BC9B297E-0916-4C76-AE81-AF7F90F131B6}"/>
            </a:ext>
          </a:extLst>
        </xdr:cNvPr>
        <xdr:cNvPicPr>
          <a:picLocks noChangeAspect="1"/>
        </xdr:cNvPicPr>
      </xdr:nvPicPr>
      <xdr:blipFill>
        <a:blip xmlns:r="http://schemas.openxmlformats.org/officeDocument/2006/relationships" r:embed="rId1"/>
        <a:stretch>
          <a:fillRect/>
        </a:stretch>
      </xdr:blipFill>
      <xdr:spPr>
        <a:xfrm>
          <a:off x="15659100" y="38101"/>
          <a:ext cx="880797"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15" name="2 Imagen">
          <a:extLst>
            <a:ext uri="{FF2B5EF4-FFF2-40B4-BE49-F238E27FC236}">
              <a16:creationId xmlns:a16="http://schemas.microsoft.com/office/drawing/2014/main" id="{6274DFBB-A868-402D-B06E-80C06F66CA12}"/>
            </a:ext>
          </a:extLst>
        </xdr:cNvPr>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657225</xdr:colOff>
      <xdr:row>0</xdr:row>
      <xdr:rowOff>38101</xdr:rowOff>
    </xdr:from>
    <xdr:to>
      <xdr:col>17</xdr:col>
      <xdr:colOff>83343</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4516100" y="38101"/>
          <a:ext cx="873919" cy="517382"/>
        </a:xfrm>
        <a:prstGeom prst="rect">
          <a:avLst/>
        </a:prstGeom>
      </xdr:spPr>
    </xdr:pic>
    <xdr:clientData/>
  </xdr:twoCellAnchor>
  <xdr:twoCellAnchor editAs="oneCell">
    <xdr:from>
      <xdr:col>3</xdr:col>
      <xdr:colOff>1809751</xdr:colOff>
      <xdr:row>0</xdr:row>
      <xdr:rowOff>19050</xdr:rowOff>
    </xdr:from>
    <xdr:to>
      <xdr:col>4</xdr:col>
      <xdr:colOff>178594</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17</xdr:col>
      <xdr:colOff>83343</xdr:colOff>
      <xdr:row>2</xdr:row>
      <xdr:rowOff>174483</xdr:rowOff>
    </xdr:to>
    <xdr:pic>
      <xdr:nvPicPr>
        <xdr:cNvPr id="4" name="1 Imagen"/>
        <xdr:cNvPicPr>
          <a:picLocks noChangeAspect="1"/>
        </xdr:cNvPicPr>
      </xdr:nvPicPr>
      <xdr:blipFill>
        <a:blip xmlns:r="http://schemas.openxmlformats.org/officeDocument/2006/relationships" r:embed="rId1"/>
        <a:stretch>
          <a:fillRect/>
        </a:stretch>
      </xdr:blipFill>
      <xdr:spPr>
        <a:xfrm>
          <a:off x="14516100" y="38101"/>
          <a:ext cx="873919" cy="517382"/>
        </a:xfrm>
        <a:prstGeom prst="rect">
          <a:avLst/>
        </a:prstGeom>
      </xdr:spPr>
    </xdr:pic>
    <xdr:clientData/>
  </xdr:twoCellAnchor>
  <xdr:twoCellAnchor editAs="oneCell">
    <xdr:from>
      <xdr:col>3</xdr:col>
      <xdr:colOff>1809751</xdr:colOff>
      <xdr:row>0</xdr:row>
      <xdr:rowOff>19050</xdr:rowOff>
    </xdr:from>
    <xdr:to>
      <xdr:col>4</xdr:col>
      <xdr:colOff>178594</xdr:colOff>
      <xdr:row>2</xdr:row>
      <xdr:rowOff>175461</xdr:rowOff>
    </xdr:to>
    <xdr:pic>
      <xdr:nvPicPr>
        <xdr:cNvPr id="5"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17</xdr:col>
      <xdr:colOff>83343</xdr:colOff>
      <xdr:row>2</xdr:row>
      <xdr:rowOff>174483</xdr:rowOff>
    </xdr:to>
    <xdr:pic>
      <xdr:nvPicPr>
        <xdr:cNvPr id="6" name="1 Imagen"/>
        <xdr:cNvPicPr>
          <a:picLocks noChangeAspect="1"/>
        </xdr:cNvPicPr>
      </xdr:nvPicPr>
      <xdr:blipFill>
        <a:blip xmlns:r="http://schemas.openxmlformats.org/officeDocument/2006/relationships" r:embed="rId1"/>
        <a:stretch>
          <a:fillRect/>
        </a:stretch>
      </xdr:blipFill>
      <xdr:spPr>
        <a:xfrm>
          <a:off x="14516100" y="38101"/>
          <a:ext cx="873919" cy="517382"/>
        </a:xfrm>
        <a:prstGeom prst="rect">
          <a:avLst/>
        </a:prstGeom>
      </xdr:spPr>
    </xdr:pic>
    <xdr:clientData/>
  </xdr:twoCellAnchor>
  <xdr:twoCellAnchor editAs="oneCell">
    <xdr:from>
      <xdr:col>3</xdr:col>
      <xdr:colOff>1809751</xdr:colOff>
      <xdr:row>0</xdr:row>
      <xdr:rowOff>19050</xdr:rowOff>
    </xdr:from>
    <xdr:to>
      <xdr:col>4</xdr:col>
      <xdr:colOff>178594</xdr:colOff>
      <xdr:row>2</xdr:row>
      <xdr:rowOff>175461</xdr:rowOff>
    </xdr:to>
    <xdr:pic>
      <xdr:nvPicPr>
        <xdr:cNvPr id="7"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17</xdr:col>
      <xdr:colOff>83342</xdr:colOff>
      <xdr:row>2</xdr:row>
      <xdr:rowOff>174483</xdr:rowOff>
    </xdr:to>
    <xdr:pic>
      <xdr:nvPicPr>
        <xdr:cNvPr id="8" name="1 Imagen"/>
        <xdr:cNvPicPr>
          <a:picLocks noChangeAspect="1"/>
        </xdr:cNvPicPr>
      </xdr:nvPicPr>
      <xdr:blipFill>
        <a:blip xmlns:r="http://schemas.openxmlformats.org/officeDocument/2006/relationships" r:embed="rId1"/>
        <a:stretch>
          <a:fillRect/>
        </a:stretch>
      </xdr:blipFill>
      <xdr:spPr>
        <a:xfrm>
          <a:off x="14982825" y="38101"/>
          <a:ext cx="873918" cy="517382"/>
        </a:xfrm>
        <a:prstGeom prst="rect">
          <a:avLst/>
        </a:prstGeom>
      </xdr:spPr>
    </xdr:pic>
    <xdr:clientData/>
  </xdr:twoCellAnchor>
  <xdr:twoCellAnchor editAs="oneCell">
    <xdr:from>
      <xdr:col>3</xdr:col>
      <xdr:colOff>1809751</xdr:colOff>
      <xdr:row>0</xdr:row>
      <xdr:rowOff>19050</xdr:rowOff>
    </xdr:from>
    <xdr:to>
      <xdr:col>4</xdr:col>
      <xdr:colOff>178594</xdr:colOff>
      <xdr:row>2</xdr:row>
      <xdr:rowOff>175461</xdr:rowOff>
    </xdr:to>
    <xdr:pic>
      <xdr:nvPicPr>
        <xdr:cNvPr id="9"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17</xdr:col>
      <xdr:colOff>83342</xdr:colOff>
      <xdr:row>2</xdr:row>
      <xdr:rowOff>174483</xdr:rowOff>
    </xdr:to>
    <xdr:pic>
      <xdr:nvPicPr>
        <xdr:cNvPr id="10" name="1 Imagen"/>
        <xdr:cNvPicPr>
          <a:picLocks noChangeAspect="1"/>
        </xdr:cNvPicPr>
      </xdr:nvPicPr>
      <xdr:blipFill>
        <a:blip xmlns:r="http://schemas.openxmlformats.org/officeDocument/2006/relationships" r:embed="rId1"/>
        <a:stretch>
          <a:fillRect/>
        </a:stretch>
      </xdr:blipFill>
      <xdr:spPr>
        <a:xfrm>
          <a:off x="14982825" y="38101"/>
          <a:ext cx="873918" cy="517382"/>
        </a:xfrm>
        <a:prstGeom prst="rect">
          <a:avLst/>
        </a:prstGeom>
      </xdr:spPr>
    </xdr:pic>
    <xdr:clientData/>
  </xdr:twoCellAnchor>
  <xdr:twoCellAnchor editAs="oneCell">
    <xdr:from>
      <xdr:col>3</xdr:col>
      <xdr:colOff>1809751</xdr:colOff>
      <xdr:row>0</xdr:row>
      <xdr:rowOff>19050</xdr:rowOff>
    </xdr:from>
    <xdr:to>
      <xdr:col>4</xdr:col>
      <xdr:colOff>178594</xdr:colOff>
      <xdr:row>2</xdr:row>
      <xdr:rowOff>175461</xdr:rowOff>
    </xdr:to>
    <xdr:pic>
      <xdr:nvPicPr>
        <xdr:cNvPr id="11"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17</xdr:col>
      <xdr:colOff>83342</xdr:colOff>
      <xdr:row>2</xdr:row>
      <xdr:rowOff>174483</xdr:rowOff>
    </xdr:to>
    <xdr:pic>
      <xdr:nvPicPr>
        <xdr:cNvPr id="12" name="1 Imagen"/>
        <xdr:cNvPicPr>
          <a:picLocks noChangeAspect="1"/>
        </xdr:cNvPicPr>
      </xdr:nvPicPr>
      <xdr:blipFill>
        <a:blip xmlns:r="http://schemas.openxmlformats.org/officeDocument/2006/relationships" r:embed="rId1"/>
        <a:stretch>
          <a:fillRect/>
        </a:stretch>
      </xdr:blipFill>
      <xdr:spPr>
        <a:xfrm>
          <a:off x="14982825" y="38101"/>
          <a:ext cx="873918" cy="517382"/>
        </a:xfrm>
        <a:prstGeom prst="rect">
          <a:avLst/>
        </a:prstGeom>
      </xdr:spPr>
    </xdr:pic>
    <xdr:clientData/>
  </xdr:twoCellAnchor>
  <xdr:twoCellAnchor editAs="oneCell">
    <xdr:from>
      <xdr:col>3</xdr:col>
      <xdr:colOff>1809751</xdr:colOff>
      <xdr:row>0</xdr:row>
      <xdr:rowOff>19050</xdr:rowOff>
    </xdr:from>
    <xdr:to>
      <xdr:col>4</xdr:col>
      <xdr:colOff>178594</xdr:colOff>
      <xdr:row>2</xdr:row>
      <xdr:rowOff>175461</xdr:rowOff>
    </xdr:to>
    <xdr:pic>
      <xdr:nvPicPr>
        <xdr:cNvPr id="1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D1048576"/>
  <sheetViews>
    <sheetView tabSelected="1" topLeftCell="J52" zoomScale="70" zoomScaleNormal="70" workbookViewId="0">
      <selection activeCell="AA11" sqref="AA11"/>
    </sheetView>
  </sheetViews>
  <sheetFormatPr baseColWidth="10" defaultColWidth="11.42578125" defaultRowHeight="77.25" customHeight="1" x14ac:dyDescent="0.2"/>
  <cols>
    <col min="1" max="1" width="10.7109375" style="1" customWidth="1"/>
    <col min="2" max="2" width="25" style="1" customWidth="1"/>
    <col min="3" max="3" width="41.140625" style="1" customWidth="1"/>
    <col min="4" max="4" width="41.140625" style="1" hidden="1" customWidth="1"/>
    <col min="5" max="5" width="52.140625" style="292" customWidth="1"/>
    <col min="6" max="6" width="17.140625" style="51" hidden="1" customWidth="1"/>
    <col min="7" max="7" width="21.7109375" style="1" hidden="1" customWidth="1"/>
    <col min="8" max="8" width="19.28515625" style="1" customWidth="1"/>
    <col min="9" max="9" width="14.5703125" style="1" customWidth="1"/>
    <col min="10" max="10" width="13.5703125" style="1" customWidth="1"/>
    <col min="11" max="11" width="29.42578125" style="1" hidden="1" customWidth="1"/>
    <col min="12" max="12" width="56.28515625" style="1" customWidth="1"/>
    <col min="13" max="15" width="19.85546875" style="1" customWidth="1"/>
    <col min="16" max="16" width="21.7109375" style="1" customWidth="1"/>
    <col min="17" max="18" width="19.85546875" style="1" customWidth="1"/>
    <col min="19" max="19" width="25.28515625" style="1" customWidth="1"/>
    <col min="20" max="21" width="23.140625" style="1" customWidth="1"/>
    <col min="22" max="22" width="26.42578125" style="147" customWidth="1"/>
    <col min="23" max="23" width="23.28515625" style="1" customWidth="1"/>
    <col min="24" max="24" width="38.28515625" style="1" customWidth="1"/>
    <col min="25" max="25" width="54.7109375" style="327" customWidth="1"/>
    <col min="26" max="26" width="20.42578125" style="1" customWidth="1"/>
    <col min="27" max="27" width="21.140625" style="1" customWidth="1"/>
    <col min="28" max="28" width="16.85546875" style="1" customWidth="1"/>
    <col min="29" max="243" width="11.42578125" style="1"/>
    <col min="244" max="244" width="4.42578125" style="1" customWidth="1"/>
    <col min="245" max="245" width="15.85546875" style="1" customWidth="1"/>
    <col min="246" max="246" width="16.42578125" style="1" customWidth="1"/>
    <col min="247" max="247" width="27.7109375" style="1" customWidth="1"/>
    <col min="248" max="248" width="10" style="1" customWidth="1"/>
    <col min="249" max="16384" width="11.42578125" style="1"/>
  </cols>
  <sheetData>
    <row r="1" spans="1:26" ht="35.25" customHeight="1" x14ac:dyDescent="0.25">
      <c r="A1" s="417" t="s">
        <v>0</v>
      </c>
      <c r="B1" s="418"/>
      <c r="C1" s="418"/>
      <c r="D1" s="418"/>
      <c r="E1" s="418"/>
      <c r="F1" s="418"/>
      <c r="G1" s="418"/>
      <c r="H1" s="418"/>
      <c r="I1" s="418"/>
      <c r="J1" s="418"/>
      <c r="K1" s="418"/>
      <c r="L1" s="418"/>
      <c r="M1" s="418"/>
      <c r="N1" s="418"/>
      <c r="O1" s="418"/>
      <c r="P1" s="418"/>
      <c r="Q1" s="418"/>
      <c r="R1" s="418"/>
      <c r="S1" s="418"/>
      <c r="T1" s="418"/>
      <c r="U1" s="418"/>
      <c r="V1" s="418"/>
      <c r="W1" s="418"/>
      <c r="X1" s="418"/>
    </row>
    <row r="2" spans="1:26" ht="20.25" customHeight="1" x14ac:dyDescent="0.25">
      <c r="A2" s="417" t="s">
        <v>1</v>
      </c>
      <c r="B2" s="418"/>
      <c r="C2" s="418"/>
      <c r="D2" s="418"/>
      <c r="E2" s="418"/>
      <c r="F2" s="418"/>
      <c r="G2" s="418"/>
      <c r="H2" s="418"/>
      <c r="I2" s="418"/>
      <c r="J2" s="418"/>
      <c r="K2" s="418"/>
      <c r="L2" s="418"/>
      <c r="M2" s="418"/>
      <c r="N2" s="418"/>
      <c r="O2" s="418"/>
      <c r="P2" s="418"/>
      <c r="Q2" s="418"/>
      <c r="R2" s="418"/>
      <c r="S2" s="418"/>
      <c r="T2" s="418"/>
      <c r="U2" s="418"/>
      <c r="V2" s="418"/>
      <c r="W2" s="418"/>
      <c r="X2" s="418"/>
    </row>
    <row r="3" spans="1:26" ht="21.75" customHeight="1" x14ac:dyDescent="0.25">
      <c r="A3" s="2"/>
      <c r="B3" s="3"/>
      <c r="C3" s="3"/>
      <c r="D3" s="186"/>
      <c r="E3" s="288"/>
      <c r="F3" s="3"/>
      <c r="G3" s="3"/>
      <c r="H3" s="3"/>
      <c r="I3" s="3"/>
      <c r="J3" s="3"/>
      <c r="K3" s="186"/>
      <c r="L3" s="3"/>
      <c r="M3" s="399"/>
      <c r="N3" s="3"/>
      <c r="O3" s="3"/>
      <c r="P3" s="316"/>
      <c r="Q3" s="3"/>
      <c r="R3" s="3"/>
      <c r="S3" s="156"/>
      <c r="T3" s="3"/>
      <c r="U3" s="3"/>
      <c r="V3" s="152"/>
      <c r="W3" s="3"/>
      <c r="X3" s="3"/>
    </row>
    <row r="4" spans="1:26" s="4" customFormat="1" ht="27.75" customHeight="1" x14ac:dyDescent="0.25">
      <c r="A4" s="419" t="s">
        <v>2</v>
      </c>
      <c r="B4" s="420"/>
      <c r="C4" s="420"/>
      <c r="D4" s="420"/>
      <c r="E4" s="420"/>
      <c r="F4" s="420"/>
      <c r="G4" s="421"/>
      <c r="H4" s="422" t="s">
        <v>3</v>
      </c>
      <c r="I4" s="423"/>
      <c r="J4" s="423"/>
      <c r="K4" s="423"/>
      <c r="L4" s="423"/>
      <c r="M4" s="423"/>
      <c r="N4" s="424"/>
      <c r="O4" s="425" t="s">
        <v>392</v>
      </c>
      <c r="P4" s="426"/>
      <c r="Q4" s="426"/>
      <c r="R4" s="427"/>
      <c r="S4" s="428" t="s">
        <v>4</v>
      </c>
      <c r="T4" s="420"/>
      <c r="U4" s="420"/>
      <c r="V4" s="420"/>
      <c r="W4" s="420"/>
      <c r="X4" s="420"/>
      <c r="Y4" s="51"/>
    </row>
    <row r="5" spans="1:26" s="4" customFormat="1" ht="30" customHeight="1" x14ac:dyDescent="0.25">
      <c r="A5" s="429" t="s">
        <v>5</v>
      </c>
      <c r="B5" s="429"/>
      <c r="C5" s="429"/>
      <c r="D5" s="429"/>
      <c r="E5" s="429"/>
      <c r="F5" s="429"/>
      <c r="G5" s="429"/>
      <c r="H5" s="429"/>
      <c r="I5" s="429"/>
      <c r="J5" s="429"/>
      <c r="K5" s="429"/>
      <c r="L5" s="429"/>
      <c r="M5" s="429"/>
      <c r="N5" s="429"/>
      <c r="O5" s="430" t="s">
        <v>6</v>
      </c>
      <c r="P5" s="430"/>
      <c r="Q5" s="430"/>
      <c r="R5" s="430"/>
      <c r="S5" s="430"/>
      <c r="T5" s="430"/>
      <c r="U5" s="430"/>
      <c r="V5" s="430"/>
      <c r="W5" s="430"/>
      <c r="X5" s="422"/>
      <c r="Y5" s="51"/>
    </row>
    <row r="6" spans="1:26" ht="28.5" customHeight="1" x14ac:dyDescent="0.2">
      <c r="A6" s="295" t="s">
        <v>7</v>
      </c>
      <c r="B6" s="295" t="s">
        <v>8</v>
      </c>
      <c r="C6" s="295" t="s">
        <v>9</v>
      </c>
      <c r="D6" s="295" t="s">
        <v>278</v>
      </c>
      <c r="E6" s="446" t="s">
        <v>10</v>
      </c>
      <c r="F6" s="431" t="s">
        <v>11</v>
      </c>
      <c r="G6" s="431" t="s">
        <v>12</v>
      </c>
      <c r="H6" s="431" t="s">
        <v>13</v>
      </c>
      <c r="I6" s="431" t="s">
        <v>14</v>
      </c>
      <c r="J6" s="431" t="s">
        <v>15</v>
      </c>
      <c r="K6" s="298" t="s">
        <v>240</v>
      </c>
      <c r="L6" s="434" t="s">
        <v>16</v>
      </c>
      <c r="M6" s="436" t="s">
        <v>17</v>
      </c>
      <c r="N6" s="437"/>
      <c r="O6" s="437"/>
      <c r="P6" s="437"/>
      <c r="Q6" s="437"/>
      <c r="R6" s="437"/>
      <c r="S6" s="437"/>
      <c r="T6" s="437"/>
      <c r="U6" s="437"/>
      <c r="V6" s="437"/>
      <c r="W6" s="438"/>
      <c r="X6" s="439" t="s">
        <v>18</v>
      </c>
    </row>
    <row r="7" spans="1:26" ht="28.5" customHeight="1" x14ac:dyDescent="0.2">
      <c r="A7" s="296"/>
      <c r="B7" s="296"/>
      <c r="C7" s="296"/>
      <c r="D7" s="296"/>
      <c r="E7" s="447"/>
      <c r="F7" s="432"/>
      <c r="G7" s="432"/>
      <c r="H7" s="432"/>
      <c r="I7" s="432"/>
      <c r="J7" s="432"/>
      <c r="K7" s="299"/>
      <c r="L7" s="435"/>
      <c r="M7" s="442" t="s">
        <v>19</v>
      </c>
      <c r="N7" s="443"/>
      <c r="O7" s="442" t="s">
        <v>20</v>
      </c>
      <c r="P7" s="443"/>
      <c r="Q7" s="442" t="s">
        <v>21</v>
      </c>
      <c r="R7" s="443"/>
      <c r="S7" s="442" t="s">
        <v>22</v>
      </c>
      <c r="T7" s="443"/>
      <c r="U7" s="442" t="s">
        <v>23</v>
      </c>
      <c r="V7" s="443"/>
      <c r="W7" s="444" t="s">
        <v>24</v>
      </c>
      <c r="X7" s="440"/>
    </row>
    <row r="8" spans="1:26" ht="28.5" customHeight="1" x14ac:dyDescent="0.2">
      <c r="A8" s="297"/>
      <c r="B8" s="297"/>
      <c r="C8" s="297"/>
      <c r="D8" s="296"/>
      <c r="E8" s="448"/>
      <c r="F8" s="433"/>
      <c r="G8" s="433"/>
      <c r="H8" s="433"/>
      <c r="I8" s="433"/>
      <c r="J8" s="433"/>
      <c r="K8" s="300"/>
      <c r="L8" s="435"/>
      <c r="M8" s="291" t="s">
        <v>25</v>
      </c>
      <c r="N8" s="6" t="s">
        <v>26</v>
      </c>
      <c r="O8" s="5" t="s">
        <v>25</v>
      </c>
      <c r="P8" s="6" t="s">
        <v>26</v>
      </c>
      <c r="Q8" s="5" t="s">
        <v>25</v>
      </c>
      <c r="R8" s="6" t="s">
        <v>26</v>
      </c>
      <c r="S8" s="5" t="s">
        <v>25</v>
      </c>
      <c r="T8" s="6" t="s">
        <v>26</v>
      </c>
      <c r="U8" s="5" t="s">
        <v>25</v>
      </c>
      <c r="V8" s="153" t="s">
        <v>26</v>
      </c>
      <c r="W8" s="445"/>
      <c r="X8" s="441"/>
      <c r="Y8" s="271" t="s">
        <v>346</v>
      </c>
    </row>
    <row r="9" spans="1:26" ht="77.25" customHeight="1" x14ac:dyDescent="0.2">
      <c r="A9" s="7">
        <v>1</v>
      </c>
      <c r="B9" s="8" t="s">
        <v>27</v>
      </c>
      <c r="C9" s="9" t="s">
        <v>28</v>
      </c>
      <c r="D9" s="199" t="s">
        <v>282</v>
      </c>
      <c r="E9" s="9" t="s">
        <v>29</v>
      </c>
      <c r="F9" s="10">
        <v>0</v>
      </c>
      <c r="G9" s="10">
        <v>1</v>
      </c>
      <c r="H9" s="21">
        <v>1</v>
      </c>
      <c r="I9" s="21">
        <v>1</v>
      </c>
      <c r="J9" s="11">
        <f>+I9/H9</f>
        <v>1</v>
      </c>
      <c r="K9" s="188" t="s">
        <v>241</v>
      </c>
      <c r="L9" s="12" t="s">
        <v>30</v>
      </c>
      <c r="M9" s="13">
        <v>0</v>
      </c>
      <c r="N9" s="14">
        <v>0</v>
      </c>
      <c r="O9" s="13">
        <v>0</v>
      </c>
      <c r="P9" s="14">
        <v>0</v>
      </c>
      <c r="Q9" s="13">
        <v>0</v>
      </c>
      <c r="R9" s="14">
        <v>0</v>
      </c>
      <c r="S9" s="193">
        <v>1283626549</v>
      </c>
      <c r="T9" s="314">
        <v>1283626549</v>
      </c>
      <c r="U9" s="291">
        <f>+M9+O9+Q9+S9</f>
        <v>1283626549</v>
      </c>
      <c r="V9" s="16">
        <f>+N9+P9+R9+T9</f>
        <v>1283626549</v>
      </c>
      <c r="W9" s="276">
        <v>0</v>
      </c>
      <c r="X9" s="18"/>
      <c r="Y9" s="270" t="s">
        <v>389</v>
      </c>
      <c r="Z9" s="147"/>
    </row>
    <row r="10" spans="1:26" ht="77.25" customHeight="1" x14ac:dyDescent="0.2">
      <c r="A10" s="7">
        <v>2</v>
      </c>
      <c r="B10" s="8" t="s">
        <v>27</v>
      </c>
      <c r="C10" s="9" t="s">
        <v>31</v>
      </c>
      <c r="D10" s="199" t="s">
        <v>283</v>
      </c>
      <c r="E10" s="9" t="s">
        <v>32</v>
      </c>
      <c r="F10" s="10">
        <v>0</v>
      </c>
      <c r="G10" s="10">
        <v>1</v>
      </c>
      <c r="H10" s="21">
        <v>0</v>
      </c>
      <c r="I10" s="21">
        <v>0</v>
      </c>
      <c r="J10" s="11">
        <v>0</v>
      </c>
      <c r="K10" s="188" t="s">
        <v>270</v>
      </c>
      <c r="L10" s="12" t="s">
        <v>237</v>
      </c>
      <c r="M10" s="13">
        <v>0</v>
      </c>
      <c r="N10" s="14">
        <v>0</v>
      </c>
      <c r="O10" s="13">
        <v>0</v>
      </c>
      <c r="P10" s="14">
        <v>0</v>
      </c>
      <c r="Q10" s="13">
        <v>0</v>
      </c>
      <c r="R10" s="14">
        <v>0</v>
      </c>
      <c r="S10" s="19">
        <v>0</v>
      </c>
      <c r="T10" s="14">
        <v>0</v>
      </c>
      <c r="U10" s="291">
        <f t="shared" ref="U10:U11" si="0">+M10+O10+Q10+S10</f>
        <v>0</v>
      </c>
      <c r="V10" s="16">
        <f t="shared" ref="V10:V11" si="1">+N10+P10+R10+T10</f>
        <v>0</v>
      </c>
      <c r="W10" s="276">
        <v>0</v>
      </c>
      <c r="X10" s="18"/>
      <c r="Y10" s="270" t="s">
        <v>389</v>
      </c>
      <c r="Z10" s="147"/>
    </row>
    <row r="11" spans="1:26" ht="77.25" customHeight="1" x14ac:dyDescent="0.2">
      <c r="A11" s="7">
        <v>3</v>
      </c>
      <c r="B11" s="8" t="s">
        <v>27</v>
      </c>
      <c r="C11" s="9" t="s">
        <v>33</v>
      </c>
      <c r="D11" s="199" t="s">
        <v>284</v>
      </c>
      <c r="E11" s="9" t="s">
        <v>34</v>
      </c>
      <c r="F11" s="10">
        <v>0</v>
      </c>
      <c r="G11" s="10">
        <v>1</v>
      </c>
      <c r="H11" s="21">
        <v>0</v>
      </c>
      <c r="I11" s="21">
        <v>0</v>
      </c>
      <c r="J11" s="11">
        <v>0</v>
      </c>
      <c r="K11" s="188" t="s">
        <v>270</v>
      </c>
      <c r="L11" s="12" t="s">
        <v>35</v>
      </c>
      <c r="M11" s="13">
        <v>0</v>
      </c>
      <c r="N11" s="14">
        <v>0</v>
      </c>
      <c r="O11" s="13">
        <v>0</v>
      </c>
      <c r="P11" s="14">
        <v>0</v>
      </c>
      <c r="Q11" s="13">
        <v>0</v>
      </c>
      <c r="R11" s="14">
        <v>0</v>
      </c>
      <c r="S11" s="13">
        <v>0</v>
      </c>
      <c r="T11" s="14">
        <v>0</v>
      </c>
      <c r="U11" s="291">
        <f t="shared" si="0"/>
        <v>0</v>
      </c>
      <c r="V11" s="16">
        <f t="shared" si="1"/>
        <v>0</v>
      </c>
      <c r="W11" s="276">
        <v>0</v>
      </c>
      <c r="X11" s="19"/>
      <c r="Y11" s="270" t="s">
        <v>383</v>
      </c>
      <c r="Z11" s="147"/>
    </row>
    <row r="12" spans="1:26" ht="77.25" customHeight="1" x14ac:dyDescent="0.2">
      <c r="A12" s="7">
        <v>4</v>
      </c>
      <c r="B12" s="8" t="s">
        <v>27</v>
      </c>
      <c r="C12" s="9" t="s">
        <v>36</v>
      </c>
      <c r="D12" s="202" t="s">
        <v>378</v>
      </c>
      <c r="E12" s="9" t="s">
        <v>37</v>
      </c>
      <c r="F12" s="10">
        <v>4</v>
      </c>
      <c r="G12" s="10">
        <v>4</v>
      </c>
      <c r="H12" s="21">
        <v>1</v>
      </c>
      <c r="I12" s="21">
        <v>1</v>
      </c>
      <c r="J12" s="11">
        <f t="shared" ref="J12:J62" si="2">+I12/H12</f>
        <v>1</v>
      </c>
      <c r="K12" s="188" t="s">
        <v>279</v>
      </c>
      <c r="L12" s="12" t="s">
        <v>379</v>
      </c>
      <c r="M12" s="13">
        <v>0</v>
      </c>
      <c r="N12" s="14">
        <v>0</v>
      </c>
      <c r="O12" s="15">
        <v>745273747</v>
      </c>
      <c r="P12" s="314">
        <v>739209094</v>
      </c>
      <c r="Q12" s="13">
        <v>0</v>
      </c>
      <c r="R12" s="14">
        <v>0</v>
      </c>
      <c r="S12" s="15">
        <v>1628691566.1700001</v>
      </c>
      <c r="T12" s="314">
        <v>1508566202.1500001</v>
      </c>
      <c r="U12" s="291">
        <v>2373965313.1700001</v>
      </c>
      <c r="V12" s="395">
        <v>2247775296.1500001</v>
      </c>
      <c r="W12" s="17">
        <f t="shared" ref="W12:W62" si="3">+V12/U12</f>
        <v>0.94684420352734799</v>
      </c>
      <c r="X12" s="20"/>
      <c r="Y12" s="270" t="s">
        <v>332</v>
      </c>
      <c r="Z12" s="147"/>
    </row>
    <row r="13" spans="1:26" ht="77.25" customHeight="1" x14ac:dyDescent="0.2">
      <c r="A13" s="7">
        <v>4</v>
      </c>
      <c r="B13" s="8" t="s">
        <v>27</v>
      </c>
      <c r="C13" s="9" t="s">
        <v>36</v>
      </c>
      <c r="D13" s="202" t="s">
        <v>378</v>
      </c>
      <c r="E13" s="9" t="s">
        <v>37</v>
      </c>
      <c r="F13" s="10">
        <v>4</v>
      </c>
      <c r="G13" s="10">
        <v>4</v>
      </c>
      <c r="H13" s="21">
        <v>1</v>
      </c>
      <c r="I13" s="21">
        <v>1</v>
      </c>
      <c r="J13" s="11">
        <f t="shared" si="2"/>
        <v>1</v>
      </c>
      <c r="K13" s="188" t="s">
        <v>279</v>
      </c>
      <c r="L13" s="12" t="s">
        <v>280</v>
      </c>
      <c r="M13" s="13">
        <v>0</v>
      </c>
      <c r="N13" s="14">
        <v>0</v>
      </c>
      <c r="O13" s="13">
        <v>0</v>
      </c>
      <c r="P13" s="14">
        <v>0</v>
      </c>
      <c r="Q13" s="13">
        <v>0</v>
      </c>
      <c r="R13" s="14">
        <v>0</v>
      </c>
      <c r="S13" s="193">
        <v>7865211</v>
      </c>
      <c r="T13" s="314">
        <v>7865211</v>
      </c>
      <c r="U13" s="291">
        <v>7865211</v>
      </c>
      <c r="V13" s="16">
        <v>7865211</v>
      </c>
      <c r="W13" s="17">
        <f t="shared" si="3"/>
        <v>1</v>
      </c>
      <c r="X13" s="20"/>
      <c r="Y13" s="270" t="s">
        <v>332</v>
      </c>
      <c r="Z13" s="147"/>
    </row>
    <row r="14" spans="1:26" ht="171" customHeight="1" x14ac:dyDescent="0.2">
      <c r="A14" s="7">
        <v>4</v>
      </c>
      <c r="B14" s="8" t="s">
        <v>27</v>
      </c>
      <c r="C14" s="9" t="s">
        <v>36</v>
      </c>
      <c r="D14" s="199" t="s">
        <v>285</v>
      </c>
      <c r="E14" s="9" t="s">
        <v>37</v>
      </c>
      <c r="F14" s="10">
        <v>4</v>
      </c>
      <c r="G14" s="10">
        <v>4</v>
      </c>
      <c r="H14" s="21">
        <v>1</v>
      </c>
      <c r="I14" s="21">
        <v>1</v>
      </c>
      <c r="J14" s="11">
        <f t="shared" si="2"/>
        <v>1</v>
      </c>
      <c r="K14" s="188" t="s">
        <v>242</v>
      </c>
      <c r="L14" s="12" t="s">
        <v>39</v>
      </c>
      <c r="M14" s="13">
        <v>0</v>
      </c>
      <c r="N14" s="14">
        <v>0</v>
      </c>
      <c r="O14" s="13">
        <v>0</v>
      </c>
      <c r="P14" s="14">
        <v>0</v>
      </c>
      <c r="Q14" s="13">
        <v>0</v>
      </c>
      <c r="R14" s="14">
        <v>0</v>
      </c>
      <c r="S14" s="193">
        <v>18526816</v>
      </c>
      <c r="T14" s="314">
        <v>18526816</v>
      </c>
      <c r="U14" s="291">
        <f>+M14+O14+Q14+S14</f>
        <v>18526816</v>
      </c>
      <c r="V14" s="16">
        <f t="shared" ref="V14:V56" si="4">+N14+P14+R14+T14</f>
        <v>18526816</v>
      </c>
      <c r="W14" s="17">
        <f t="shared" si="3"/>
        <v>1</v>
      </c>
      <c r="X14" s="20"/>
      <c r="Y14" s="270" t="s">
        <v>383</v>
      </c>
      <c r="Z14" s="147"/>
    </row>
    <row r="15" spans="1:26" ht="132.75" customHeight="1" x14ac:dyDescent="0.2">
      <c r="A15" s="7">
        <v>4</v>
      </c>
      <c r="B15" s="8" t="s">
        <v>27</v>
      </c>
      <c r="C15" s="9" t="s">
        <v>36</v>
      </c>
      <c r="D15" s="199" t="s">
        <v>286</v>
      </c>
      <c r="E15" s="9" t="s">
        <v>37</v>
      </c>
      <c r="F15" s="10">
        <v>4</v>
      </c>
      <c r="G15" s="10">
        <v>4</v>
      </c>
      <c r="H15" s="21">
        <v>1</v>
      </c>
      <c r="I15" s="21">
        <v>1</v>
      </c>
      <c r="J15" s="11">
        <f t="shared" si="2"/>
        <v>1</v>
      </c>
      <c r="K15" s="188" t="s">
        <v>268</v>
      </c>
      <c r="L15" s="12" t="s">
        <v>38</v>
      </c>
      <c r="M15" s="13">
        <v>0</v>
      </c>
      <c r="N15" s="14">
        <v>0</v>
      </c>
      <c r="O15" s="13">
        <v>0</v>
      </c>
      <c r="P15" s="14">
        <v>0</v>
      </c>
      <c r="Q15" s="13">
        <v>0</v>
      </c>
      <c r="R15" s="14">
        <v>0</v>
      </c>
      <c r="S15" s="193">
        <v>28071739</v>
      </c>
      <c r="T15" s="314">
        <f>28071739-U68</f>
        <v>28071739</v>
      </c>
      <c r="U15" s="291">
        <f t="shared" ref="U15:U18" si="5">+M15+O15+Q15+S15</f>
        <v>28071739</v>
      </c>
      <c r="V15" s="16">
        <f t="shared" si="4"/>
        <v>28071739</v>
      </c>
      <c r="W15" s="17">
        <f t="shared" si="3"/>
        <v>1</v>
      </c>
      <c r="X15" s="20"/>
      <c r="Y15" s="270" t="s">
        <v>383</v>
      </c>
      <c r="Z15" s="147"/>
    </row>
    <row r="16" spans="1:26" ht="77.25" customHeight="1" x14ac:dyDescent="0.2">
      <c r="A16" s="7">
        <v>4</v>
      </c>
      <c r="B16" s="8" t="s">
        <v>27</v>
      </c>
      <c r="C16" s="9" t="s">
        <v>36</v>
      </c>
      <c r="D16" s="199" t="s">
        <v>377</v>
      </c>
      <c r="E16" s="9" t="s">
        <v>37</v>
      </c>
      <c r="F16" s="10">
        <v>4</v>
      </c>
      <c r="G16" s="10">
        <v>4</v>
      </c>
      <c r="H16" s="21">
        <v>1</v>
      </c>
      <c r="I16" s="21">
        <v>1</v>
      </c>
      <c r="J16" s="11">
        <f t="shared" si="2"/>
        <v>1</v>
      </c>
      <c r="K16" s="188" t="s">
        <v>268</v>
      </c>
      <c r="L16" s="12" t="s">
        <v>40</v>
      </c>
      <c r="M16" s="13">
        <v>0</v>
      </c>
      <c r="N16" s="14">
        <v>0</v>
      </c>
      <c r="O16" s="13">
        <v>0</v>
      </c>
      <c r="P16" s="14">
        <v>0</v>
      </c>
      <c r="Q16" s="13">
        <v>0</v>
      </c>
      <c r="R16" s="14">
        <v>0</v>
      </c>
      <c r="S16" s="193">
        <v>7505231</v>
      </c>
      <c r="T16" s="314">
        <v>7505231</v>
      </c>
      <c r="U16" s="291">
        <f t="shared" si="5"/>
        <v>7505231</v>
      </c>
      <c r="V16" s="16">
        <f t="shared" si="4"/>
        <v>7505231</v>
      </c>
      <c r="W16" s="17">
        <f t="shared" si="3"/>
        <v>1</v>
      </c>
      <c r="X16" s="20"/>
      <c r="Y16" s="270" t="s">
        <v>383</v>
      </c>
      <c r="Z16" s="147"/>
    </row>
    <row r="17" spans="1:28" ht="77.25" customHeight="1" x14ac:dyDescent="0.2">
      <c r="A17" s="7">
        <v>5</v>
      </c>
      <c r="B17" s="8" t="s">
        <v>27</v>
      </c>
      <c r="C17" s="9" t="s">
        <v>41</v>
      </c>
      <c r="D17" s="199" t="s">
        <v>287</v>
      </c>
      <c r="E17" s="9" t="s">
        <v>42</v>
      </c>
      <c r="F17" s="21">
        <v>4</v>
      </c>
      <c r="G17" s="21">
        <v>8</v>
      </c>
      <c r="H17" s="21">
        <v>2</v>
      </c>
      <c r="I17" s="21">
        <v>1</v>
      </c>
      <c r="J17" s="11">
        <f t="shared" si="2"/>
        <v>0.5</v>
      </c>
      <c r="K17" s="188" t="s">
        <v>268</v>
      </c>
      <c r="L17" s="12" t="s">
        <v>281</v>
      </c>
      <c r="M17" s="13">
        <v>0</v>
      </c>
      <c r="N17" s="14">
        <v>0</v>
      </c>
      <c r="O17" s="13">
        <v>0</v>
      </c>
      <c r="P17" s="14">
        <v>0</v>
      </c>
      <c r="Q17" s="13">
        <v>0</v>
      </c>
      <c r="R17" s="14">
        <v>0</v>
      </c>
      <c r="S17" s="193">
        <v>9984820</v>
      </c>
      <c r="T17" s="314">
        <v>9984820</v>
      </c>
      <c r="U17" s="291">
        <f t="shared" si="5"/>
        <v>9984820</v>
      </c>
      <c r="V17" s="16">
        <f t="shared" si="4"/>
        <v>9984820</v>
      </c>
      <c r="W17" s="17">
        <f t="shared" si="3"/>
        <v>1</v>
      </c>
      <c r="X17" s="19"/>
      <c r="Y17" s="270" t="s">
        <v>383</v>
      </c>
      <c r="Z17" s="147"/>
    </row>
    <row r="18" spans="1:28" ht="77.25" customHeight="1" x14ac:dyDescent="0.2">
      <c r="A18" s="7">
        <v>5</v>
      </c>
      <c r="B18" s="8" t="s">
        <v>27</v>
      </c>
      <c r="C18" s="9" t="s">
        <v>41</v>
      </c>
      <c r="D18" s="199" t="s">
        <v>287</v>
      </c>
      <c r="E18" s="9" t="s">
        <v>42</v>
      </c>
      <c r="F18" s="21">
        <v>4</v>
      </c>
      <c r="G18" s="21">
        <v>8</v>
      </c>
      <c r="H18" s="21">
        <v>2</v>
      </c>
      <c r="I18" s="21">
        <v>2</v>
      </c>
      <c r="J18" s="11">
        <f t="shared" si="2"/>
        <v>1</v>
      </c>
      <c r="K18" s="188" t="s">
        <v>268</v>
      </c>
      <c r="L18" s="12" t="s">
        <v>43</v>
      </c>
      <c r="M18" s="193"/>
      <c r="N18" s="14">
        <v>0</v>
      </c>
      <c r="O18" s="13">
        <v>0</v>
      </c>
      <c r="P18" s="14">
        <v>0</v>
      </c>
      <c r="Q18" s="13">
        <v>0</v>
      </c>
      <c r="R18" s="14">
        <v>0</v>
      </c>
      <c r="S18" s="193">
        <v>20600000</v>
      </c>
      <c r="T18" s="314">
        <v>20600000</v>
      </c>
      <c r="U18" s="291">
        <f t="shared" si="5"/>
        <v>20600000</v>
      </c>
      <c r="V18" s="16">
        <f t="shared" si="4"/>
        <v>20600000</v>
      </c>
      <c r="W18" s="17">
        <f t="shared" si="3"/>
        <v>1</v>
      </c>
      <c r="X18" s="19"/>
      <c r="Y18" s="270" t="s">
        <v>383</v>
      </c>
      <c r="Z18" s="147"/>
    </row>
    <row r="19" spans="1:28" ht="77.25" customHeight="1" x14ac:dyDescent="0.2">
      <c r="A19" s="7">
        <v>6</v>
      </c>
      <c r="B19" s="8" t="s">
        <v>27</v>
      </c>
      <c r="C19" s="9" t="s">
        <v>44</v>
      </c>
      <c r="D19" s="197" t="s">
        <v>290</v>
      </c>
      <c r="E19" s="9" t="s">
        <v>45</v>
      </c>
      <c r="F19" s="10">
        <v>0</v>
      </c>
      <c r="G19" s="10">
        <v>8</v>
      </c>
      <c r="H19" s="21">
        <v>2</v>
      </c>
      <c r="I19" s="21">
        <v>2</v>
      </c>
      <c r="J19" s="11">
        <f t="shared" si="2"/>
        <v>1</v>
      </c>
      <c r="K19" s="188" t="s">
        <v>243</v>
      </c>
      <c r="L19" s="12" t="s">
        <v>46</v>
      </c>
      <c r="M19" s="193">
        <v>1412000</v>
      </c>
      <c r="N19" s="314">
        <v>1412000</v>
      </c>
      <c r="O19" s="13">
        <v>0</v>
      </c>
      <c r="P19" s="14">
        <v>0</v>
      </c>
      <c r="Q19" s="13">
        <v>0</v>
      </c>
      <c r="R19" s="14">
        <v>0</v>
      </c>
      <c r="S19" s="13">
        <v>0</v>
      </c>
      <c r="T19" s="314"/>
      <c r="U19" s="291">
        <f t="shared" ref="U19:U52" si="6">+S19+Q19+O19+M19</f>
        <v>1412000</v>
      </c>
      <c r="V19" s="16">
        <f t="shared" si="4"/>
        <v>1412000</v>
      </c>
      <c r="W19" s="17">
        <f t="shared" si="3"/>
        <v>1</v>
      </c>
      <c r="X19" s="19"/>
      <c r="Y19" s="270" t="s">
        <v>380</v>
      </c>
      <c r="Z19" s="147"/>
    </row>
    <row r="20" spans="1:28" ht="77.25" customHeight="1" x14ac:dyDescent="0.2">
      <c r="A20" s="7">
        <v>7</v>
      </c>
      <c r="B20" s="8" t="s">
        <v>27</v>
      </c>
      <c r="C20" s="9" t="s">
        <v>47</v>
      </c>
      <c r="D20" s="197" t="s">
        <v>290</v>
      </c>
      <c r="E20" s="9" t="s">
        <v>48</v>
      </c>
      <c r="F20" s="10">
        <v>0</v>
      </c>
      <c r="G20" s="10">
        <v>1</v>
      </c>
      <c r="H20" s="21">
        <v>1</v>
      </c>
      <c r="I20" s="21">
        <v>1</v>
      </c>
      <c r="J20" s="11">
        <f t="shared" si="2"/>
        <v>1</v>
      </c>
      <c r="K20" s="188" t="s">
        <v>244</v>
      </c>
      <c r="L20" s="12" t="s">
        <v>396</v>
      </c>
      <c r="M20" s="193">
        <v>29402101</v>
      </c>
      <c r="N20" s="314">
        <v>29402101</v>
      </c>
      <c r="O20" s="13">
        <v>0</v>
      </c>
      <c r="P20" s="14">
        <v>0</v>
      </c>
      <c r="Q20" s="13">
        <v>0</v>
      </c>
      <c r="R20" s="14">
        <v>0</v>
      </c>
      <c r="S20" s="13">
        <v>0</v>
      </c>
      <c r="T20" s="14">
        <v>0</v>
      </c>
      <c r="U20" s="291">
        <f t="shared" si="6"/>
        <v>29402101</v>
      </c>
      <c r="V20" s="16">
        <f t="shared" si="4"/>
        <v>29402101</v>
      </c>
      <c r="W20" s="17"/>
      <c r="X20" s="18"/>
      <c r="Y20" s="270" t="s">
        <v>380</v>
      </c>
      <c r="Z20" s="147"/>
    </row>
    <row r="21" spans="1:28" ht="153" customHeight="1" x14ac:dyDescent="0.2">
      <c r="A21" s="7">
        <v>7</v>
      </c>
      <c r="B21" s="8" t="s">
        <v>27</v>
      </c>
      <c r="C21" s="9" t="s">
        <v>47</v>
      </c>
      <c r="D21" s="197" t="s">
        <v>290</v>
      </c>
      <c r="E21" s="9" t="s">
        <v>49</v>
      </c>
      <c r="F21" s="10">
        <v>0</v>
      </c>
      <c r="G21" s="10">
        <v>1</v>
      </c>
      <c r="H21" s="21">
        <v>1</v>
      </c>
      <c r="I21" s="21">
        <v>1</v>
      </c>
      <c r="J21" s="11">
        <f t="shared" si="2"/>
        <v>1</v>
      </c>
      <c r="K21" s="188" t="s">
        <v>244</v>
      </c>
      <c r="L21" s="12" t="s">
        <v>50</v>
      </c>
      <c r="M21" s="193">
        <f>24884800+26609409+8609559</f>
        <v>60103768</v>
      </c>
      <c r="N21" s="314">
        <v>60103768</v>
      </c>
      <c r="O21" s="193">
        <v>35000000</v>
      </c>
      <c r="P21" s="314">
        <v>35000000</v>
      </c>
      <c r="Q21" s="13">
        <v>0</v>
      </c>
      <c r="R21" s="14">
        <v>0</v>
      </c>
      <c r="S21" s="13">
        <v>0</v>
      </c>
      <c r="T21" s="14">
        <v>0</v>
      </c>
      <c r="U21" s="291">
        <f t="shared" si="6"/>
        <v>95103768</v>
      </c>
      <c r="V21" s="16">
        <f t="shared" si="4"/>
        <v>95103768</v>
      </c>
      <c r="W21" s="17">
        <f t="shared" si="3"/>
        <v>1</v>
      </c>
      <c r="X21" s="18"/>
      <c r="Y21" s="270" t="s">
        <v>380</v>
      </c>
      <c r="Z21" s="147"/>
    </row>
    <row r="22" spans="1:28" ht="206.25" customHeight="1" x14ac:dyDescent="0.2">
      <c r="A22" s="7">
        <v>8</v>
      </c>
      <c r="B22" s="8" t="s">
        <v>27</v>
      </c>
      <c r="C22" s="9" t="s">
        <v>51</v>
      </c>
      <c r="D22" s="197" t="s">
        <v>291</v>
      </c>
      <c r="E22" s="9" t="s">
        <v>52</v>
      </c>
      <c r="F22" s="10">
        <v>0</v>
      </c>
      <c r="G22" s="22">
        <v>1</v>
      </c>
      <c r="H22" s="67">
        <v>1</v>
      </c>
      <c r="I22" s="68">
        <v>0.7</v>
      </c>
      <c r="J22" s="11">
        <f t="shared" si="2"/>
        <v>0.7</v>
      </c>
      <c r="K22" s="188" t="s">
        <v>245</v>
      </c>
      <c r="L22" s="12" t="s">
        <v>397</v>
      </c>
      <c r="M22" s="193">
        <f>110787638+3000000</f>
        <v>113787638</v>
      </c>
      <c r="N22" s="314">
        <v>113787638</v>
      </c>
      <c r="O22" s="193">
        <f>19800000+1601109</f>
        <v>21401109</v>
      </c>
      <c r="P22" s="314">
        <v>21401109</v>
      </c>
      <c r="Q22" s="13">
        <v>0</v>
      </c>
      <c r="R22" s="14">
        <v>0</v>
      </c>
      <c r="S22" s="193">
        <v>58431153</v>
      </c>
      <c r="T22" s="314">
        <f>14088129+24589345.5</f>
        <v>38677474.5</v>
      </c>
      <c r="U22" s="291">
        <f t="shared" si="6"/>
        <v>193619900</v>
      </c>
      <c r="V22" s="16">
        <f t="shared" si="4"/>
        <v>173866221.5</v>
      </c>
      <c r="W22" s="17">
        <f t="shared" si="3"/>
        <v>0.89797702353941922</v>
      </c>
      <c r="X22" s="18"/>
      <c r="Y22" s="270" t="s">
        <v>380</v>
      </c>
      <c r="Z22" s="147"/>
      <c r="AB22" s="23"/>
    </row>
    <row r="23" spans="1:28" ht="124.5" customHeight="1" x14ac:dyDescent="0.2">
      <c r="A23" s="7">
        <v>8</v>
      </c>
      <c r="B23" s="8" t="s">
        <v>27</v>
      </c>
      <c r="C23" s="9" t="s">
        <v>51</v>
      </c>
      <c r="D23" s="197" t="s">
        <v>376</v>
      </c>
      <c r="E23" s="9" t="s">
        <v>52</v>
      </c>
      <c r="F23" s="10">
        <v>0</v>
      </c>
      <c r="G23" s="22">
        <v>1</v>
      </c>
      <c r="H23" s="67">
        <v>1</v>
      </c>
      <c r="I23" s="68">
        <v>1</v>
      </c>
      <c r="J23" s="11">
        <f t="shared" si="2"/>
        <v>1</v>
      </c>
      <c r="K23" s="188" t="s">
        <v>245</v>
      </c>
      <c r="L23" s="12" t="s">
        <v>239</v>
      </c>
      <c r="M23" s="193">
        <v>8039782</v>
      </c>
      <c r="N23" s="314">
        <v>8039782</v>
      </c>
      <c r="O23" s="193">
        <v>4330000</v>
      </c>
      <c r="P23" s="314">
        <v>4330000</v>
      </c>
      <c r="Q23" s="169">
        <v>0</v>
      </c>
      <c r="R23" s="14">
        <v>0</v>
      </c>
      <c r="S23" s="13">
        <v>0</v>
      </c>
      <c r="T23" s="14">
        <v>0</v>
      </c>
      <c r="U23" s="291">
        <f t="shared" si="6"/>
        <v>12369782</v>
      </c>
      <c r="V23" s="16">
        <f t="shared" si="4"/>
        <v>12369782</v>
      </c>
      <c r="W23" s="17">
        <f t="shared" si="3"/>
        <v>1</v>
      </c>
      <c r="X23" s="18"/>
      <c r="Y23" s="270" t="s">
        <v>380</v>
      </c>
      <c r="Z23" s="147"/>
      <c r="AB23" s="24"/>
    </row>
    <row r="24" spans="1:28" ht="96.75" customHeight="1" x14ac:dyDescent="0.2">
      <c r="A24" s="7">
        <v>8</v>
      </c>
      <c r="B24" s="8" t="s">
        <v>27</v>
      </c>
      <c r="C24" s="9" t="s">
        <v>51</v>
      </c>
      <c r="D24" s="197" t="s">
        <v>291</v>
      </c>
      <c r="E24" s="9" t="s">
        <v>52</v>
      </c>
      <c r="F24" s="10">
        <v>0</v>
      </c>
      <c r="G24" s="22">
        <v>1</v>
      </c>
      <c r="H24" s="67">
        <v>1</v>
      </c>
      <c r="I24" s="68">
        <v>1</v>
      </c>
      <c r="J24" s="11">
        <f t="shared" si="2"/>
        <v>1</v>
      </c>
      <c r="K24" s="188" t="s">
        <v>245</v>
      </c>
      <c r="L24" s="12" t="s">
        <v>53</v>
      </c>
      <c r="M24" s="193">
        <f>160765499+4199337</f>
        <v>164964836</v>
      </c>
      <c r="N24" s="314">
        <v>164964836</v>
      </c>
      <c r="O24" s="13">
        <v>0</v>
      </c>
      <c r="P24" s="14">
        <v>0</v>
      </c>
      <c r="Q24" s="13">
        <v>0</v>
      </c>
      <c r="R24" s="14">
        <v>0</v>
      </c>
      <c r="S24" s="193">
        <v>960185</v>
      </c>
      <c r="T24" s="314">
        <v>960185</v>
      </c>
      <c r="U24" s="291">
        <f t="shared" si="6"/>
        <v>165925021</v>
      </c>
      <c r="V24" s="16">
        <f t="shared" si="4"/>
        <v>165925021</v>
      </c>
      <c r="W24" s="17">
        <f t="shared" si="3"/>
        <v>1</v>
      </c>
      <c r="X24" s="18"/>
      <c r="Y24" s="270" t="s">
        <v>380</v>
      </c>
      <c r="Z24" s="147"/>
      <c r="AB24" s="23"/>
    </row>
    <row r="25" spans="1:28" ht="77.25" customHeight="1" x14ac:dyDescent="0.2">
      <c r="A25" s="7">
        <v>9</v>
      </c>
      <c r="B25" s="8" t="s">
        <v>27</v>
      </c>
      <c r="C25" s="9" t="s">
        <v>54</v>
      </c>
      <c r="D25" s="199" t="s">
        <v>288</v>
      </c>
      <c r="E25" s="9" t="s">
        <v>55</v>
      </c>
      <c r="F25" s="22">
        <v>1</v>
      </c>
      <c r="G25" s="22">
        <v>1</v>
      </c>
      <c r="H25" s="68">
        <v>1</v>
      </c>
      <c r="I25" s="67">
        <v>1</v>
      </c>
      <c r="J25" s="11">
        <f t="shared" si="2"/>
        <v>1</v>
      </c>
      <c r="K25" s="188" t="s">
        <v>269</v>
      </c>
      <c r="L25" s="12" t="s">
        <v>410</v>
      </c>
      <c r="M25" s="193">
        <f>98000000+28145988+6007532</f>
        <v>132153520</v>
      </c>
      <c r="N25" s="314">
        <f>132153520-818097-4</f>
        <v>131335419</v>
      </c>
      <c r="O25" s="13">
        <v>0</v>
      </c>
      <c r="P25" s="14">
        <v>0</v>
      </c>
      <c r="Q25" s="13">
        <v>0</v>
      </c>
      <c r="R25" s="14">
        <v>0</v>
      </c>
      <c r="S25" s="193">
        <f>61838948+6007532+1</f>
        <v>67846481</v>
      </c>
      <c r="T25" s="314">
        <f>67846481-14767580</f>
        <v>53078901</v>
      </c>
      <c r="U25" s="291">
        <f>+M25+O25+Q25+S25</f>
        <v>200000001</v>
      </c>
      <c r="V25" s="16">
        <f>+N25+P25+R25+T25</f>
        <v>184414320</v>
      </c>
      <c r="W25" s="17">
        <f t="shared" si="3"/>
        <v>0.92207159538964201</v>
      </c>
      <c r="X25" s="18"/>
      <c r="Y25" s="270" t="s">
        <v>383</v>
      </c>
      <c r="Z25" s="147"/>
    </row>
    <row r="26" spans="1:28" ht="77.25" customHeight="1" x14ac:dyDescent="0.2">
      <c r="A26" s="7">
        <v>10</v>
      </c>
      <c r="B26" s="8" t="s">
        <v>27</v>
      </c>
      <c r="C26" s="9" t="s">
        <v>56</v>
      </c>
      <c r="D26" s="197" t="s">
        <v>271</v>
      </c>
      <c r="E26" s="9" t="s">
        <v>57</v>
      </c>
      <c r="F26" s="22">
        <v>0</v>
      </c>
      <c r="G26" s="22">
        <v>1</v>
      </c>
      <c r="H26" s="68">
        <v>1</v>
      </c>
      <c r="I26" s="67">
        <v>1</v>
      </c>
      <c r="J26" s="11">
        <f t="shared" si="2"/>
        <v>1</v>
      </c>
      <c r="K26" s="188" t="s">
        <v>246</v>
      </c>
      <c r="L26" s="12" t="s">
        <v>58</v>
      </c>
      <c r="M26" s="20">
        <v>4387800</v>
      </c>
      <c r="N26" s="314">
        <v>4387800</v>
      </c>
      <c r="O26" s="15">
        <v>9270000</v>
      </c>
      <c r="P26" s="314">
        <v>9270000</v>
      </c>
      <c r="Q26" s="13">
        <v>0</v>
      </c>
      <c r="R26" s="14">
        <v>0</v>
      </c>
      <c r="S26" s="13">
        <v>0</v>
      </c>
      <c r="T26" s="14">
        <v>0</v>
      </c>
      <c r="U26" s="291">
        <f t="shared" si="6"/>
        <v>13657800</v>
      </c>
      <c r="V26" s="16">
        <f t="shared" si="4"/>
        <v>13657800</v>
      </c>
      <c r="W26" s="17">
        <f t="shared" si="3"/>
        <v>1</v>
      </c>
      <c r="X26" s="19"/>
      <c r="Y26" s="270" t="s">
        <v>380</v>
      </c>
      <c r="Z26" s="147"/>
    </row>
    <row r="27" spans="1:28" ht="77.25" customHeight="1" x14ac:dyDescent="0.2">
      <c r="A27" s="7">
        <v>10</v>
      </c>
      <c r="B27" s="8" t="s">
        <v>27</v>
      </c>
      <c r="C27" s="9" t="s">
        <v>56</v>
      </c>
      <c r="D27" s="197" t="s">
        <v>271</v>
      </c>
      <c r="E27" s="9" t="s">
        <v>57</v>
      </c>
      <c r="F27" s="22">
        <v>0</v>
      </c>
      <c r="G27" s="22">
        <v>1</v>
      </c>
      <c r="H27" s="68">
        <v>1</v>
      </c>
      <c r="I27" s="67">
        <v>1</v>
      </c>
      <c r="J27" s="11">
        <f t="shared" si="2"/>
        <v>1</v>
      </c>
      <c r="K27" s="188" t="s">
        <v>246</v>
      </c>
      <c r="L27" s="12" t="s">
        <v>59</v>
      </c>
      <c r="M27" s="20">
        <v>8240000</v>
      </c>
      <c r="N27" s="314">
        <v>8240000</v>
      </c>
      <c r="O27" s="15">
        <f>19609140-841140</f>
        <v>18768000</v>
      </c>
      <c r="P27" s="314">
        <v>18768000</v>
      </c>
      <c r="Q27" s="13">
        <v>0</v>
      </c>
      <c r="R27" s="14">
        <v>0</v>
      </c>
      <c r="S27" s="13">
        <v>0</v>
      </c>
      <c r="T27" s="14">
        <v>0</v>
      </c>
      <c r="U27" s="291">
        <f t="shared" si="6"/>
        <v>27008000</v>
      </c>
      <c r="V27" s="16">
        <f t="shared" si="4"/>
        <v>27008000</v>
      </c>
      <c r="W27" s="17">
        <f t="shared" si="3"/>
        <v>1</v>
      </c>
      <c r="X27" s="19"/>
      <c r="Y27" s="270" t="s">
        <v>380</v>
      </c>
      <c r="Z27" s="147"/>
    </row>
    <row r="28" spans="1:28" ht="77.25" customHeight="1" x14ac:dyDescent="0.2">
      <c r="A28" s="7">
        <v>11</v>
      </c>
      <c r="B28" s="8" t="s">
        <v>27</v>
      </c>
      <c r="C28" s="9" t="s">
        <v>60</v>
      </c>
      <c r="D28" s="197" t="s">
        <v>272</v>
      </c>
      <c r="E28" s="9" t="s">
        <v>61</v>
      </c>
      <c r="F28" s="22">
        <v>0</v>
      </c>
      <c r="G28" s="22">
        <v>1</v>
      </c>
      <c r="H28" s="68">
        <v>1</v>
      </c>
      <c r="I28" s="67">
        <v>1</v>
      </c>
      <c r="J28" s="11">
        <f t="shared" si="2"/>
        <v>1</v>
      </c>
      <c r="K28" s="188" t="s">
        <v>247</v>
      </c>
      <c r="L28" s="12" t="s">
        <v>62</v>
      </c>
      <c r="M28" s="193">
        <v>17663000</v>
      </c>
      <c r="N28" s="314">
        <v>17663000</v>
      </c>
      <c r="O28" s="13">
        <v>0</v>
      </c>
      <c r="P28" s="14">
        <v>0</v>
      </c>
      <c r="Q28" s="13">
        <v>0</v>
      </c>
      <c r="R28" s="14">
        <v>0</v>
      </c>
      <c r="S28" s="13">
        <v>0</v>
      </c>
      <c r="T28" s="14">
        <v>0</v>
      </c>
      <c r="U28" s="291">
        <f t="shared" si="6"/>
        <v>17663000</v>
      </c>
      <c r="V28" s="16">
        <f t="shared" si="4"/>
        <v>17663000</v>
      </c>
      <c r="W28" s="17">
        <f t="shared" si="3"/>
        <v>1</v>
      </c>
      <c r="X28" s="19"/>
      <c r="Y28" s="270" t="s">
        <v>380</v>
      </c>
      <c r="Z28" s="147"/>
    </row>
    <row r="29" spans="1:28" ht="144.75" customHeight="1" x14ac:dyDescent="0.2">
      <c r="A29" s="7">
        <v>12</v>
      </c>
      <c r="B29" s="8" t="s">
        <v>27</v>
      </c>
      <c r="C29" s="9" t="s">
        <v>63</v>
      </c>
      <c r="D29" s="197" t="s">
        <v>273</v>
      </c>
      <c r="E29" s="9" t="s">
        <v>64</v>
      </c>
      <c r="F29" s="22">
        <v>0</v>
      </c>
      <c r="G29" s="22">
        <v>1</v>
      </c>
      <c r="H29" s="68">
        <v>1</v>
      </c>
      <c r="I29" s="67">
        <v>1</v>
      </c>
      <c r="J29" s="11">
        <f t="shared" si="2"/>
        <v>1</v>
      </c>
      <c r="K29" s="188" t="s">
        <v>256</v>
      </c>
      <c r="L29" s="12" t="s">
        <v>65</v>
      </c>
      <c r="M29" s="193">
        <v>4126130</v>
      </c>
      <c r="N29" s="314">
        <v>4126130</v>
      </c>
      <c r="O29" s="184">
        <f>29219030.73-986986</f>
        <v>28232044.73</v>
      </c>
      <c r="P29" s="314">
        <v>28232045</v>
      </c>
      <c r="Q29" s="13">
        <v>0</v>
      </c>
      <c r="R29" s="14">
        <v>0</v>
      </c>
      <c r="S29" s="15">
        <v>0</v>
      </c>
      <c r="T29" s="14">
        <v>0</v>
      </c>
      <c r="U29" s="291">
        <f t="shared" si="6"/>
        <v>32358174.73</v>
      </c>
      <c r="V29" s="16">
        <f t="shared" si="4"/>
        <v>32358175</v>
      </c>
      <c r="W29" s="25">
        <f t="shared" si="3"/>
        <v>1.0000000083441047</v>
      </c>
      <c r="X29" s="184">
        <f>+M29+O29</f>
        <v>32358174.73</v>
      </c>
      <c r="Y29" s="270" t="s">
        <v>380</v>
      </c>
      <c r="Z29" s="147"/>
    </row>
    <row r="30" spans="1:28" ht="144.75" customHeight="1" x14ac:dyDescent="0.2">
      <c r="A30" s="7">
        <v>12</v>
      </c>
      <c r="B30" s="8" t="s">
        <v>27</v>
      </c>
      <c r="C30" s="9" t="s">
        <v>63</v>
      </c>
      <c r="D30" s="197" t="s">
        <v>273</v>
      </c>
      <c r="E30" s="9" t="s">
        <v>64</v>
      </c>
      <c r="F30" s="22">
        <v>0</v>
      </c>
      <c r="G30" s="22">
        <v>1</v>
      </c>
      <c r="H30" s="68">
        <v>1</v>
      </c>
      <c r="I30" s="67">
        <v>1</v>
      </c>
      <c r="J30" s="11">
        <f t="shared" si="2"/>
        <v>1</v>
      </c>
      <c r="K30" s="188" t="s">
        <v>256</v>
      </c>
      <c r="L30" s="12" t="s">
        <v>66</v>
      </c>
      <c r="M30" s="193">
        <v>4849075</v>
      </c>
      <c r="N30" s="314">
        <v>4849075</v>
      </c>
      <c r="O30" s="184">
        <v>12174586.75</v>
      </c>
      <c r="P30" s="314">
        <v>12174587</v>
      </c>
      <c r="Q30" s="13">
        <v>0</v>
      </c>
      <c r="R30" s="14">
        <v>0</v>
      </c>
      <c r="S30" s="13">
        <v>0</v>
      </c>
      <c r="T30" s="14">
        <v>0</v>
      </c>
      <c r="U30" s="291">
        <f t="shared" si="6"/>
        <v>17023661.75</v>
      </c>
      <c r="V30" s="16">
        <f t="shared" si="4"/>
        <v>17023662</v>
      </c>
      <c r="W30" s="25">
        <f t="shared" si="3"/>
        <v>1.0000000146854422</v>
      </c>
      <c r="X30" s="184">
        <f>+M30+O30</f>
        <v>17023661.75</v>
      </c>
      <c r="Y30" s="270" t="s">
        <v>380</v>
      </c>
      <c r="Z30" s="147"/>
    </row>
    <row r="31" spans="1:28" ht="144.75" customHeight="1" x14ac:dyDescent="0.2">
      <c r="A31" s="7">
        <v>13</v>
      </c>
      <c r="B31" s="8" t="s">
        <v>27</v>
      </c>
      <c r="C31" s="9" t="s">
        <v>67</v>
      </c>
      <c r="D31" s="197" t="s">
        <v>274</v>
      </c>
      <c r="E31" s="9" t="s">
        <v>68</v>
      </c>
      <c r="F31" s="22">
        <v>0</v>
      </c>
      <c r="G31" s="22">
        <v>1</v>
      </c>
      <c r="H31" s="68">
        <v>1</v>
      </c>
      <c r="I31" s="67">
        <v>1</v>
      </c>
      <c r="J31" s="11">
        <f t="shared" si="2"/>
        <v>1</v>
      </c>
      <c r="K31" s="188" t="s">
        <v>248</v>
      </c>
      <c r="L31" s="26" t="s">
        <v>69</v>
      </c>
      <c r="M31" s="193">
        <v>2240000</v>
      </c>
      <c r="N31" s="314">
        <v>2240000</v>
      </c>
      <c r="O31" s="15">
        <v>4180000</v>
      </c>
      <c r="P31" s="314">
        <v>4180000</v>
      </c>
      <c r="Q31" s="13">
        <v>0</v>
      </c>
      <c r="R31" s="14">
        <v>0</v>
      </c>
      <c r="S31" s="13">
        <v>0</v>
      </c>
      <c r="T31" s="14">
        <v>0</v>
      </c>
      <c r="U31" s="291">
        <f t="shared" si="6"/>
        <v>6420000</v>
      </c>
      <c r="V31" s="16">
        <f t="shared" si="4"/>
        <v>6420000</v>
      </c>
      <c r="W31" s="17">
        <f t="shared" si="3"/>
        <v>1</v>
      </c>
      <c r="X31" s="184">
        <f>+M31+O31</f>
        <v>6420000</v>
      </c>
      <c r="Y31" s="270" t="s">
        <v>380</v>
      </c>
      <c r="Z31" s="147"/>
    </row>
    <row r="32" spans="1:28" ht="144.75" customHeight="1" x14ac:dyDescent="0.2">
      <c r="A32" s="7">
        <v>13</v>
      </c>
      <c r="B32" s="8" t="s">
        <v>27</v>
      </c>
      <c r="C32" s="9" t="s">
        <v>67</v>
      </c>
      <c r="D32" s="197" t="s">
        <v>274</v>
      </c>
      <c r="E32" s="9" t="s">
        <v>68</v>
      </c>
      <c r="F32" s="22">
        <v>0</v>
      </c>
      <c r="G32" s="22">
        <v>1</v>
      </c>
      <c r="H32" s="68">
        <v>1</v>
      </c>
      <c r="I32" s="67">
        <v>1</v>
      </c>
      <c r="J32" s="11">
        <f t="shared" si="2"/>
        <v>1</v>
      </c>
      <c r="K32" s="188" t="s">
        <v>248</v>
      </c>
      <c r="L32" s="12" t="s">
        <v>70</v>
      </c>
      <c r="M32" s="193">
        <v>2240000</v>
      </c>
      <c r="N32" s="314">
        <v>2240000</v>
      </c>
      <c r="O32" s="15">
        <v>4864950</v>
      </c>
      <c r="P32" s="314">
        <v>4864950</v>
      </c>
      <c r="Q32" s="13">
        <v>0</v>
      </c>
      <c r="R32" s="14">
        <v>0</v>
      </c>
      <c r="S32" s="13">
        <v>0</v>
      </c>
      <c r="T32" s="14">
        <v>0</v>
      </c>
      <c r="U32" s="291">
        <f t="shared" si="6"/>
        <v>7104950</v>
      </c>
      <c r="V32" s="16">
        <f t="shared" si="4"/>
        <v>7104950</v>
      </c>
      <c r="W32" s="17">
        <f t="shared" si="3"/>
        <v>1</v>
      </c>
      <c r="X32" s="184">
        <f>+M32+O32</f>
        <v>7104950</v>
      </c>
      <c r="Y32" s="270" t="s">
        <v>380</v>
      </c>
      <c r="Z32" s="147"/>
    </row>
    <row r="33" spans="1:26" ht="144.75" customHeight="1" x14ac:dyDescent="0.2">
      <c r="A33" s="7">
        <v>14</v>
      </c>
      <c r="B33" s="8" t="s">
        <v>27</v>
      </c>
      <c r="C33" s="9" t="s">
        <v>71</v>
      </c>
      <c r="D33" s="197" t="s">
        <v>271</v>
      </c>
      <c r="E33" s="9" t="s">
        <v>72</v>
      </c>
      <c r="F33" s="10">
        <v>0</v>
      </c>
      <c r="G33" s="10">
        <v>1</v>
      </c>
      <c r="H33" s="398">
        <v>0</v>
      </c>
      <c r="I33" s="21">
        <v>0</v>
      </c>
      <c r="J33" s="11">
        <v>0</v>
      </c>
      <c r="K33" s="188" t="s">
        <v>131</v>
      </c>
      <c r="L33" s="12" t="s">
        <v>73</v>
      </c>
      <c r="M33" s="19">
        <v>0</v>
      </c>
      <c r="N33" s="314">
        <v>0</v>
      </c>
      <c r="O33" s="13">
        <v>0</v>
      </c>
      <c r="P33" s="314">
        <v>0</v>
      </c>
      <c r="Q33" s="13">
        <v>0</v>
      </c>
      <c r="R33" s="14">
        <v>0</v>
      </c>
      <c r="S33" s="13">
        <v>0</v>
      </c>
      <c r="T33" s="14">
        <v>0</v>
      </c>
      <c r="U33" s="291">
        <f t="shared" si="6"/>
        <v>0</v>
      </c>
      <c r="V33" s="16">
        <f t="shared" si="4"/>
        <v>0</v>
      </c>
      <c r="W33" s="17"/>
      <c r="X33" s="19"/>
      <c r="Y33" s="270" t="s">
        <v>380</v>
      </c>
      <c r="Z33" s="147"/>
    </row>
    <row r="34" spans="1:26" ht="77.25" customHeight="1" x14ac:dyDescent="0.2">
      <c r="A34" s="7">
        <v>15</v>
      </c>
      <c r="B34" s="8" t="s">
        <v>27</v>
      </c>
      <c r="C34" s="9" t="s">
        <v>74</v>
      </c>
      <c r="D34" s="197" t="s">
        <v>271</v>
      </c>
      <c r="E34" s="9" t="s">
        <v>75</v>
      </c>
      <c r="F34" s="10">
        <v>0</v>
      </c>
      <c r="G34" s="10">
        <v>1</v>
      </c>
      <c r="H34" s="66">
        <v>0</v>
      </c>
      <c r="I34" s="21">
        <v>0</v>
      </c>
      <c r="J34" s="11">
        <v>0</v>
      </c>
      <c r="K34" s="188" t="s">
        <v>131</v>
      </c>
      <c r="L34" s="12" t="s">
        <v>76</v>
      </c>
      <c r="M34" s="13">
        <v>0</v>
      </c>
      <c r="N34" s="314">
        <v>0</v>
      </c>
      <c r="O34" s="13">
        <v>0</v>
      </c>
      <c r="P34" s="14">
        <v>0</v>
      </c>
      <c r="Q34" s="13">
        <v>0</v>
      </c>
      <c r="R34" s="14">
        <v>0</v>
      </c>
      <c r="S34" s="13">
        <v>0</v>
      </c>
      <c r="T34" s="14">
        <v>0</v>
      </c>
      <c r="U34" s="291">
        <f t="shared" si="6"/>
        <v>0</v>
      </c>
      <c r="V34" s="16">
        <f t="shared" si="4"/>
        <v>0</v>
      </c>
      <c r="W34" s="17"/>
      <c r="X34" s="19"/>
      <c r="Y34" s="270" t="s">
        <v>380</v>
      </c>
      <c r="Z34" s="147"/>
    </row>
    <row r="35" spans="1:26" ht="77.25" customHeight="1" x14ac:dyDescent="0.2">
      <c r="A35" s="7">
        <v>16</v>
      </c>
      <c r="B35" s="8" t="s">
        <v>27</v>
      </c>
      <c r="C35" s="9" t="s">
        <v>77</v>
      </c>
      <c r="D35" s="197" t="s">
        <v>271</v>
      </c>
      <c r="E35" s="9" t="s">
        <v>78</v>
      </c>
      <c r="F35" s="22">
        <v>0</v>
      </c>
      <c r="G35" s="22">
        <v>0.3</v>
      </c>
      <c r="H35" s="67">
        <v>0.1</v>
      </c>
      <c r="I35" s="305">
        <v>0.1</v>
      </c>
      <c r="J35" s="11">
        <f t="shared" si="2"/>
        <v>1</v>
      </c>
      <c r="K35" s="188" t="s">
        <v>249</v>
      </c>
      <c r="L35" s="12" t="s">
        <v>231</v>
      </c>
      <c r="M35" s="193">
        <f>77456000-33763800+20340000-20340000</f>
        <v>43692200</v>
      </c>
      <c r="N35" s="314">
        <v>43692200</v>
      </c>
      <c r="O35" s="13">
        <v>0</v>
      </c>
      <c r="P35" s="14">
        <v>0</v>
      </c>
      <c r="Q35" s="13">
        <v>0</v>
      </c>
      <c r="R35" s="14">
        <v>0</v>
      </c>
      <c r="S35" s="13">
        <v>0</v>
      </c>
      <c r="T35" s="14">
        <v>0</v>
      </c>
      <c r="U35" s="291">
        <f t="shared" si="6"/>
        <v>43692200</v>
      </c>
      <c r="V35" s="16">
        <f t="shared" si="4"/>
        <v>43692200</v>
      </c>
      <c r="W35" s="17">
        <f t="shared" si="3"/>
        <v>1</v>
      </c>
      <c r="X35" s="19"/>
      <c r="Y35" s="270" t="s">
        <v>380</v>
      </c>
      <c r="Z35" s="147"/>
    </row>
    <row r="36" spans="1:26" ht="77.25" customHeight="1" x14ac:dyDescent="0.2">
      <c r="A36" s="7">
        <v>17</v>
      </c>
      <c r="B36" s="8" t="s">
        <v>27</v>
      </c>
      <c r="C36" s="9" t="s">
        <v>79</v>
      </c>
      <c r="D36" s="197" t="s">
        <v>271</v>
      </c>
      <c r="E36" s="9" t="s">
        <v>80</v>
      </c>
      <c r="F36" s="10">
        <v>0</v>
      </c>
      <c r="G36" s="10">
        <v>1</v>
      </c>
      <c r="H36" s="21">
        <v>1</v>
      </c>
      <c r="I36" s="21">
        <v>1</v>
      </c>
      <c r="J36" s="11">
        <f t="shared" si="2"/>
        <v>1</v>
      </c>
      <c r="K36" s="188" t="s">
        <v>249</v>
      </c>
      <c r="L36" s="12" t="s">
        <v>81</v>
      </c>
      <c r="M36" s="193">
        <v>0</v>
      </c>
      <c r="N36" s="314">
        <v>0</v>
      </c>
      <c r="O36" s="13">
        <v>0</v>
      </c>
      <c r="P36" s="14">
        <v>0</v>
      </c>
      <c r="Q36" s="13">
        <v>0</v>
      </c>
      <c r="R36" s="14">
        <v>0</v>
      </c>
      <c r="S36" s="13">
        <v>0</v>
      </c>
      <c r="T36" s="14">
        <v>0</v>
      </c>
      <c r="U36" s="291">
        <f t="shared" si="6"/>
        <v>0</v>
      </c>
      <c r="V36" s="16">
        <f t="shared" si="4"/>
        <v>0</v>
      </c>
      <c r="W36" s="17" t="e">
        <f t="shared" si="3"/>
        <v>#DIV/0!</v>
      </c>
      <c r="X36" s="19"/>
      <c r="Y36" s="270" t="s">
        <v>380</v>
      </c>
      <c r="Z36" s="147"/>
    </row>
    <row r="37" spans="1:26" ht="77.25" customHeight="1" x14ac:dyDescent="0.2">
      <c r="A37" s="7">
        <v>18</v>
      </c>
      <c r="B37" s="8" t="s">
        <v>27</v>
      </c>
      <c r="C37" s="9" t="s">
        <v>82</v>
      </c>
      <c r="D37" s="197" t="s">
        <v>271</v>
      </c>
      <c r="E37" s="9" t="s">
        <v>83</v>
      </c>
      <c r="F37" s="10">
        <v>0</v>
      </c>
      <c r="G37" s="10">
        <v>1</v>
      </c>
      <c r="H37" s="21">
        <v>0</v>
      </c>
      <c r="I37" s="21">
        <v>0</v>
      </c>
      <c r="J37" s="11">
        <v>0</v>
      </c>
      <c r="K37" s="188" t="s">
        <v>250</v>
      </c>
      <c r="L37" s="12" t="s">
        <v>230</v>
      </c>
      <c r="M37" s="20">
        <v>0</v>
      </c>
      <c r="N37" s="314">
        <v>0</v>
      </c>
      <c r="O37" s="13">
        <v>0</v>
      </c>
      <c r="P37" s="14">
        <v>0</v>
      </c>
      <c r="Q37" s="13">
        <v>0</v>
      </c>
      <c r="R37" s="14">
        <v>0</v>
      </c>
      <c r="S37" s="13">
        <v>0</v>
      </c>
      <c r="T37" s="14">
        <v>0</v>
      </c>
      <c r="U37" s="291">
        <f t="shared" si="6"/>
        <v>0</v>
      </c>
      <c r="V37" s="16">
        <f t="shared" si="4"/>
        <v>0</v>
      </c>
      <c r="W37" s="17"/>
      <c r="X37" s="19"/>
      <c r="Y37" s="270" t="s">
        <v>380</v>
      </c>
      <c r="Z37" s="147"/>
    </row>
    <row r="38" spans="1:26" ht="77.25" customHeight="1" x14ac:dyDescent="0.2">
      <c r="A38" s="7">
        <v>1</v>
      </c>
      <c r="B38" s="8" t="s">
        <v>27</v>
      </c>
      <c r="C38" s="9" t="s">
        <v>84</v>
      </c>
      <c r="D38" s="197" t="s">
        <v>275</v>
      </c>
      <c r="E38" s="27" t="s">
        <v>84</v>
      </c>
      <c r="F38" s="10">
        <v>3</v>
      </c>
      <c r="G38" s="10">
        <v>4</v>
      </c>
      <c r="H38" s="21">
        <v>4</v>
      </c>
      <c r="I38" s="21">
        <v>3</v>
      </c>
      <c r="J38" s="11">
        <f t="shared" si="2"/>
        <v>0.75</v>
      </c>
      <c r="K38" s="188" t="s">
        <v>251</v>
      </c>
      <c r="L38" s="12" t="s">
        <v>85</v>
      </c>
      <c r="M38" s="193">
        <v>8614475</v>
      </c>
      <c r="N38" s="314">
        <v>8614475</v>
      </c>
      <c r="O38" s="15">
        <v>3017900</v>
      </c>
      <c r="P38" s="314">
        <v>3017900</v>
      </c>
      <c r="Q38" s="13">
        <v>0</v>
      </c>
      <c r="R38" s="14">
        <v>0</v>
      </c>
      <c r="S38" s="28">
        <v>0</v>
      </c>
      <c r="T38" s="14">
        <v>0</v>
      </c>
      <c r="U38" s="291">
        <f t="shared" si="6"/>
        <v>11632375</v>
      </c>
      <c r="V38" s="16">
        <f t="shared" si="4"/>
        <v>11632375</v>
      </c>
      <c r="W38" s="17">
        <f t="shared" si="3"/>
        <v>1</v>
      </c>
      <c r="X38" s="29"/>
      <c r="Y38" s="270" t="s">
        <v>380</v>
      </c>
      <c r="Z38" s="147"/>
    </row>
    <row r="39" spans="1:26" ht="77.25" customHeight="1" x14ac:dyDescent="0.2">
      <c r="A39" s="7">
        <v>2</v>
      </c>
      <c r="B39" s="8" t="s">
        <v>27</v>
      </c>
      <c r="C39" s="9" t="s">
        <v>86</v>
      </c>
      <c r="D39" s="197" t="s">
        <v>275</v>
      </c>
      <c r="E39" s="9" t="s">
        <v>86</v>
      </c>
      <c r="F39" s="10" t="s">
        <v>87</v>
      </c>
      <c r="G39" s="22">
        <v>1</v>
      </c>
      <c r="H39" s="67">
        <v>1</v>
      </c>
      <c r="I39" s="68">
        <v>1</v>
      </c>
      <c r="J39" s="11">
        <f t="shared" si="2"/>
        <v>1</v>
      </c>
      <c r="K39" s="188" t="s">
        <v>252</v>
      </c>
      <c r="L39" s="12" t="s">
        <v>88</v>
      </c>
      <c r="M39" s="193">
        <v>15998372</v>
      </c>
      <c r="N39" s="314">
        <v>15998372</v>
      </c>
      <c r="O39" s="15">
        <v>1030000</v>
      </c>
      <c r="P39" s="314">
        <v>1030000</v>
      </c>
      <c r="Q39" s="13">
        <v>0</v>
      </c>
      <c r="R39" s="14">
        <v>0</v>
      </c>
      <c r="S39" s="28">
        <v>0</v>
      </c>
      <c r="T39" s="14">
        <v>0</v>
      </c>
      <c r="U39" s="291">
        <f t="shared" si="6"/>
        <v>17028372</v>
      </c>
      <c r="V39" s="16">
        <f t="shared" si="4"/>
        <v>17028372</v>
      </c>
      <c r="W39" s="17">
        <f t="shared" si="3"/>
        <v>1</v>
      </c>
      <c r="X39" s="29"/>
      <c r="Y39" s="270" t="s">
        <v>380</v>
      </c>
      <c r="Z39" s="147"/>
    </row>
    <row r="40" spans="1:26" ht="77.25" customHeight="1" x14ac:dyDescent="0.2">
      <c r="A40" s="7">
        <v>3</v>
      </c>
      <c r="B40" s="8" t="s">
        <v>27</v>
      </c>
      <c r="C40" s="9" t="s">
        <v>89</v>
      </c>
      <c r="D40" s="197" t="s">
        <v>275</v>
      </c>
      <c r="E40" s="9" t="s">
        <v>89</v>
      </c>
      <c r="F40" s="30">
        <v>0</v>
      </c>
      <c r="G40" s="30">
        <v>1</v>
      </c>
      <c r="H40" s="69">
        <v>1</v>
      </c>
      <c r="I40" s="68">
        <v>1</v>
      </c>
      <c r="J40" s="11">
        <f t="shared" si="2"/>
        <v>1</v>
      </c>
      <c r="K40" s="188" t="s">
        <v>254</v>
      </c>
      <c r="L40" s="12" t="s">
        <v>90</v>
      </c>
      <c r="M40" s="193">
        <v>6661692</v>
      </c>
      <c r="N40" s="314">
        <v>6661692</v>
      </c>
      <c r="O40" s="15">
        <v>1030000</v>
      </c>
      <c r="P40" s="314">
        <v>1030000</v>
      </c>
      <c r="Q40" s="13">
        <v>0</v>
      </c>
      <c r="R40" s="14">
        <v>0</v>
      </c>
      <c r="S40" s="28">
        <v>0</v>
      </c>
      <c r="T40" s="14">
        <v>0</v>
      </c>
      <c r="U40" s="291">
        <f t="shared" si="6"/>
        <v>7691692</v>
      </c>
      <c r="V40" s="16">
        <f t="shared" si="4"/>
        <v>7691692</v>
      </c>
      <c r="W40" s="17">
        <f t="shared" si="3"/>
        <v>1</v>
      </c>
      <c r="X40" s="29"/>
      <c r="Y40" s="270" t="s">
        <v>380</v>
      </c>
      <c r="Z40" s="147"/>
    </row>
    <row r="41" spans="1:26" ht="77.25" customHeight="1" x14ac:dyDescent="0.2">
      <c r="A41" s="7">
        <v>3</v>
      </c>
      <c r="B41" s="8" t="s">
        <v>27</v>
      </c>
      <c r="C41" s="9" t="s">
        <v>89</v>
      </c>
      <c r="D41" s="197" t="s">
        <v>275</v>
      </c>
      <c r="E41" s="9" t="s">
        <v>89</v>
      </c>
      <c r="F41" s="30">
        <v>0</v>
      </c>
      <c r="G41" s="30">
        <v>1</v>
      </c>
      <c r="H41" s="69">
        <v>1</v>
      </c>
      <c r="I41" s="68">
        <v>1</v>
      </c>
      <c r="J41" s="11">
        <f t="shared" si="2"/>
        <v>1</v>
      </c>
      <c r="K41" s="188" t="s">
        <v>254</v>
      </c>
      <c r="L41" s="12" t="s">
        <v>91</v>
      </c>
      <c r="M41" s="193">
        <v>11003522</v>
      </c>
      <c r="N41" s="314">
        <v>11003522</v>
      </c>
      <c r="O41" s="15">
        <f>1030000-207900</f>
        <v>822100</v>
      </c>
      <c r="P41" s="314">
        <v>822100</v>
      </c>
      <c r="Q41" s="13">
        <v>0</v>
      </c>
      <c r="R41" s="14">
        <v>0</v>
      </c>
      <c r="S41" s="28">
        <v>0</v>
      </c>
      <c r="T41" s="14">
        <v>0</v>
      </c>
      <c r="U41" s="291">
        <f t="shared" si="6"/>
        <v>11825622</v>
      </c>
      <c r="V41" s="16">
        <f t="shared" si="4"/>
        <v>11825622</v>
      </c>
      <c r="W41" s="17">
        <f t="shared" si="3"/>
        <v>1</v>
      </c>
      <c r="X41" s="29"/>
      <c r="Y41" s="270" t="s">
        <v>380</v>
      </c>
      <c r="Z41" s="147"/>
    </row>
    <row r="42" spans="1:26" ht="77.25" customHeight="1" x14ac:dyDescent="0.2">
      <c r="A42" s="7">
        <v>4</v>
      </c>
      <c r="B42" s="8" t="s">
        <v>27</v>
      </c>
      <c r="C42" s="9" t="s">
        <v>92</v>
      </c>
      <c r="D42" s="197" t="s">
        <v>276</v>
      </c>
      <c r="E42" s="9" t="s">
        <v>92</v>
      </c>
      <c r="F42" s="32">
        <v>0</v>
      </c>
      <c r="G42" s="32">
        <v>0</v>
      </c>
      <c r="H42" s="69">
        <v>0</v>
      </c>
      <c r="I42" s="21">
        <v>0</v>
      </c>
      <c r="J42" s="11">
        <v>0</v>
      </c>
      <c r="K42" s="188" t="s">
        <v>253</v>
      </c>
      <c r="L42" s="12" t="s">
        <v>93</v>
      </c>
      <c r="M42" s="193">
        <v>17398853</v>
      </c>
      <c r="N42" s="314">
        <v>17398853</v>
      </c>
      <c r="O42" s="193">
        <v>3200000</v>
      </c>
      <c r="P42" s="314">
        <v>3200000</v>
      </c>
      <c r="Q42" s="13">
        <v>0</v>
      </c>
      <c r="R42" s="14">
        <v>0</v>
      </c>
      <c r="S42" s="158">
        <v>0</v>
      </c>
      <c r="T42" s="14">
        <v>0</v>
      </c>
      <c r="U42" s="291">
        <f t="shared" si="6"/>
        <v>20598853</v>
      </c>
      <c r="V42" s="16">
        <f t="shared" si="4"/>
        <v>20598853</v>
      </c>
      <c r="W42" s="17">
        <f t="shared" si="3"/>
        <v>1</v>
      </c>
      <c r="X42" s="29"/>
      <c r="Y42" s="270" t="s">
        <v>380</v>
      </c>
      <c r="Z42" s="147"/>
    </row>
    <row r="43" spans="1:26" ht="77.25" customHeight="1" x14ac:dyDescent="0.2">
      <c r="A43" s="7">
        <v>5</v>
      </c>
      <c r="B43" s="8" t="s">
        <v>27</v>
      </c>
      <c r="C43" s="9" t="s">
        <v>94</v>
      </c>
      <c r="D43" s="197" t="s">
        <v>276</v>
      </c>
      <c r="E43" s="9" t="s">
        <v>94</v>
      </c>
      <c r="F43" s="32">
        <v>0</v>
      </c>
      <c r="G43" s="32">
        <v>0</v>
      </c>
      <c r="H43" s="70">
        <v>0</v>
      </c>
      <c r="I43" s="21">
        <v>0</v>
      </c>
      <c r="J43" s="11">
        <v>0</v>
      </c>
      <c r="K43" s="188" t="s">
        <v>253</v>
      </c>
      <c r="L43" s="12" t="s">
        <v>95</v>
      </c>
      <c r="M43" s="193">
        <f>10913750+510996</f>
        <v>11424746</v>
      </c>
      <c r="N43" s="314">
        <v>11424746</v>
      </c>
      <c r="O43" s="193">
        <v>3850000</v>
      </c>
      <c r="P43" s="314">
        <v>3850000</v>
      </c>
      <c r="Q43" s="13">
        <v>0</v>
      </c>
      <c r="R43" s="14">
        <v>0</v>
      </c>
      <c r="S43" s="157">
        <v>0</v>
      </c>
      <c r="T43" s="14">
        <v>0</v>
      </c>
      <c r="U43" s="291">
        <f t="shared" si="6"/>
        <v>15274746</v>
      </c>
      <c r="V43" s="16">
        <f t="shared" si="4"/>
        <v>15274746</v>
      </c>
      <c r="W43" s="17">
        <f t="shared" si="3"/>
        <v>1</v>
      </c>
      <c r="X43" s="29"/>
      <c r="Y43" s="270" t="s">
        <v>380</v>
      </c>
      <c r="Z43" s="147"/>
    </row>
    <row r="44" spans="1:26" ht="77.25" customHeight="1" x14ac:dyDescent="0.2">
      <c r="A44" s="7">
        <v>6</v>
      </c>
      <c r="B44" s="8" t="s">
        <v>27</v>
      </c>
      <c r="C44" s="9" t="s">
        <v>96</v>
      </c>
      <c r="D44" s="197" t="s">
        <v>276</v>
      </c>
      <c r="E44" s="9" t="s">
        <v>96</v>
      </c>
      <c r="F44" s="22">
        <v>0.92</v>
      </c>
      <c r="G44" s="22">
        <v>0.95</v>
      </c>
      <c r="H44" s="67">
        <v>0.95</v>
      </c>
      <c r="I44" s="68">
        <v>0.95</v>
      </c>
      <c r="J44" s="11">
        <f t="shared" si="2"/>
        <v>1</v>
      </c>
      <c r="K44" s="188" t="s">
        <v>255</v>
      </c>
      <c r="L44" s="12" t="s">
        <v>395</v>
      </c>
      <c r="M44" s="193">
        <v>14960490</v>
      </c>
      <c r="N44" s="314">
        <v>14960490</v>
      </c>
      <c r="O44" s="193">
        <v>1200000</v>
      </c>
      <c r="P44" s="314">
        <v>1200000</v>
      </c>
      <c r="Q44" s="13">
        <v>0</v>
      </c>
      <c r="R44" s="14">
        <v>0</v>
      </c>
      <c r="S44" s="28">
        <v>0</v>
      </c>
      <c r="T44" s="14">
        <v>0</v>
      </c>
      <c r="U44" s="291">
        <f t="shared" si="6"/>
        <v>16160490</v>
      </c>
      <c r="V44" s="16">
        <f t="shared" si="4"/>
        <v>16160490</v>
      </c>
      <c r="W44" s="17">
        <f t="shared" si="3"/>
        <v>1</v>
      </c>
      <c r="X44" s="29"/>
      <c r="Y44" s="270" t="s">
        <v>380</v>
      </c>
      <c r="Z44" s="147"/>
    </row>
    <row r="45" spans="1:26" ht="77.25" customHeight="1" x14ac:dyDescent="0.2">
      <c r="A45" s="7">
        <v>7</v>
      </c>
      <c r="B45" s="8" t="s">
        <v>27</v>
      </c>
      <c r="C45" s="9" t="s">
        <v>97</v>
      </c>
      <c r="D45" s="197" t="s">
        <v>276</v>
      </c>
      <c r="E45" s="9" t="s">
        <v>97</v>
      </c>
      <c r="F45" s="30">
        <v>0</v>
      </c>
      <c r="G45" s="30">
        <v>1</v>
      </c>
      <c r="H45" s="69">
        <v>1</v>
      </c>
      <c r="I45" s="305">
        <v>1</v>
      </c>
      <c r="J45" s="11">
        <f t="shared" si="2"/>
        <v>1</v>
      </c>
      <c r="K45" s="188" t="s">
        <v>257</v>
      </c>
      <c r="L45" s="12" t="s">
        <v>233</v>
      </c>
      <c r="M45" s="193">
        <v>15401282</v>
      </c>
      <c r="N45" s="314">
        <v>15401282</v>
      </c>
      <c r="O45" s="193">
        <v>840000</v>
      </c>
      <c r="P45" s="314">
        <v>840000</v>
      </c>
      <c r="Q45" s="13">
        <v>0</v>
      </c>
      <c r="R45" s="14">
        <v>0</v>
      </c>
      <c r="S45" s="28">
        <v>0</v>
      </c>
      <c r="T45" s="14">
        <v>0</v>
      </c>
      <c r="U45" s="291">
        <f t="shared" si="6"/>
        <v>16241282</v>
      </c>
      <c r="V45" s="16">
        <f t="shared" si="4"/>
        <v>16241282</v>
      </c>
      <c r="W45" s="17">
        <f t="shared" si="3"/>
        <v>1</v>
      </c>
      <c r="X45" s="29"/>
      <c r="Y45" s="270" t="s">
        <v>380</v>
      </c>
      <c r="Z45" s="147"/>
    </row>
    <row r="46" spans="1:26" ht="77.25" customHeight="1" x14ac:dyDescent="0.2">
      <c r="A46" s="7">
        <v>8</v>
      </c>
      <c r="B46" s="8" t="s">
        <v>27</v>
      </c>
      <c r="C46" s="9" t="s">
        <v>98</v>
      </c>
      <c r="D46" s="197" t="s">
        <v>276</v>
      </c>
      <c r="E46" s="9" t="s">
        <v>98</v>
      </c>
      <c r="F46" s="10">
        <v>749</v>
      </c>
      <c r="G46" s="10">
        <v>3200</v>
      </c>
      <c r="H46" s="21">
        <v>800</v>
      </c>
      <c r="I46" s="21">
        <v>800</v>
      </c>
      <c r="J46" s="11">
        <f t="shared" si="2"/>
        <v>1</v>
      </c>
      <c r="K46" s="188" t="s">
        <v>258</v>
      </c>
      <c r="L46" s="12" t="s">
        <v>99</v>
      </c>
      <c r="M46" s="193">
        <v>18448093</v>
      </c>
      <c r="N46" s="314">
        <v>18448093</v>
      </c>
      <c r="O46" s="193">
        <f>1200000-330546</f>
        <v>869454</v>
      </c>
      <c r="P46" s="314">
        <v>869454</v>
      </c>
      <c r="Q46" s="13">
        <v>0</v>
      </c>
      <c r="R46" s="14">
        <v>0</v>
      </c>
      <c r="S46" s="28">
        <v>0</v>
      </c>
      <c r="T46" s="14">
        <v>0</v>
      </c>
      <c r="U46" s="291">
        <f t="shared" si="6"/>
        <v>19317547</v>
      </c>
      <c r="V46" s="16">
        <f t="shared" si="4"/>
        <v>19317547</v>
      </c>
      <c r="W46" s="17">
        <f t="shared" si="3"/>
        <v>1</v>
      </c>
      <c r="X46" s="29"/>
      <c r="Y46" s="270" t="s">
        <v>380</v>
      </c>
      <c r="Z46" s="147"/>
    </row>
    <row r="47" spans="1:26" ht="77.25" customHeight="1" x14ac:dyDescent="0.2">
      <c r="A47" s="7">
        <v>9</v>
      </c>
      <c r="B47" s="8" t="s">
        <v>27</v>
      </c>
      <c r="C47" s="9" t="s">
        <v>100</v>
      </c>
      <c r="D47" s="197" t="s">
        <v>277</v>
      </c>
      <c r="E47" s="9" t="s">
        <v>100</v>
      </c>
      <c r="F47" s="33">
        <v>0.09</v>
      </c>
      <c r="G47" s="33">
        <v>0.08</v>
      </c>
      <c r="H47" s="71">
        <v>8</v>
      </c>
      <c r="I47" s="21">
        <v>3.1</v>
      </c>
      <c r="J47" s="11">
        <f t="shared" si="2"/>
        <v>0.38750000000000001</v>
      </c>
      <c r="K47" s="188" t="s">
        <v>261</v>
      </c>
      <c r="L47" s="12" t="s">
        <v>101</v>
      </c>
      <c r="M47" s="193">
        <v>7315784</v>
      </c>
      <c r="N47" s="314">
        <v>7315784</v>
      </c>
      <c r="O47" s="15">
        <v>1620939</v>
      </c>
      <c r="P47" s="314">
        <v>1620939</v>
      </c>
      <c r="Q47" s="13">
        <v>0</v>
      </c>
      <c r="R47" s="14">
        <v>0</v>
      </c>
      <c r="S47" s="28">
        <v>0</v>
      </c>
      <c r="T47" s="14">
        <v>0</v>
      </c>
      <c r="U47" s="291">
        <f t="shared" si="6"/>
        <v>8936723</v>
      </c>
      <c r="V47" s="16">
        <f t="shared" si="4"/>
        <v>8936723</v>
      </c>
      <c r="W47" s="17">
        <f t="shared" si="3"/>
        <v>1</v>
      </c>
      <c r="X47" s="29"/>
      <c r="Y47" s="270" t="s">
        <v>380</v>
      </c>
      <c r="Z47" s="147"/>
    </row>
    <row r="48" spans="1:26" ht="77.25" customHeight="1" x14ac:dyDescent="0.2">
      <c r="A48" s="7">
        <v>9</v>
      </c>
      <c r="B48" s="8" t="s">
        <v>27</v>
      </c>
      <c r="C48" s="9" t="s">
        <v>100</v>
      </c>
      <c r="D48" s="197" t="s">
        <v>277</v>
      </c>
      <c r="E48" s="9" t="s">
        <v>100</v>
      </c>
      <c r="F48" s="33">
        <v>0.09</v>
      </c>
      <c r="G48" s="33">
        <v>0.08</v>
      </c>
      <c r="H48" s="71">
        <v>8</v>
      </c>
      <c r="I48" s="21">
        <v>3.1</v>
      </c>
      <c r="J48" s="11">
        <f t="shared" si="2"/>
        <v>0.38750000000000001</v>
      </c>
      <c r="K48" s="188" t="s">
        <v>261</v>
      </c>
      <c r="L48" s="12" t="s">
        <v>232</v>
      </c>
      <c r="M48" s="193">
        <v>7287639</v>
      </c>
      <c r="N48" s="314">
        <v>7287639</v>
      </c>
      <c r="O48" s="15">
        <f>911550+852026</f>
        <v>1763576</v>
      </c>
      <c r="P48" s="314">
        <v>1763576</v>
      </c>
      <c r="Q48" s="13">
        <v>0</v>
      </c>
      <c r="R48" s="14">
        <v>0</v>
      </c>
      <c r="S48" s="28">
        <v>0</v>
      </c>
      <c r="T48" s="14">
        <v>0</v>
      </c>
      <c r="U48" s="291">
        <f t="shared" si="6"/>
        <v>9051215</v>
      </c>
      <c r="V48" s="16">
        <f t="shared" si="4"/>
        <v>9051215</v>
      </c>
      <c r="W48" s="17">
        <f t="shared" si="3"/>
        <v>1</v>
      </c>
      <c r="X48" s="29"/>
      <c r="Y48" s="270" t="s">
        <v>380</v>
      </c>
      <c r="Z48" s="147"/>
    </row>
    <row r="49" spans="1:28" ht="77.25" customHeight="1" x14ac:dyDescent="0.2">
      <c r="A49" s="7">
        <v>10</v>
      </c>
      <c r="B49" s="8" t="s">
        <v>27</v>
      </c>
      <c r="C49" s="9" t="s">
        <v>102</v>
      </c>
      <c r="D49" s="197" t="s">
        <v>277</v>
      </c>
      <c r="E49" s="9" t="s">
        <v>102</v>
      </c>
      <c r="F49" s="34">
        <v>8.5000000000000006E-2</v>
      </c>
      <c r="G49" s="34">
        <v>7.4999999999999997E-2</v>
      </c>
      <c r="H49" s="71">
        <v>8</v>
      </c>
      <c r="I49" s="21">
        <v>4.97</v>
      </c>
      <c r="J49" s="11">
        <f t="shared" si="2"/>
        <v>0.62124999999999997</v>
      </c>
      <c r="K49" s="188" t="s">
        <v>262</v>
      </c>
      <c r="L49" s="12" t="s">
        <v>103</v>
      </c>
      <c r="M49" s="193">
        <v>7406234</v>
      </c>
      <c r="N49" s="314">
        <v>7406234</v>
      </c>
      <c r="O49" s="15">
        <v>568328</v>
      </c>
      <c r="P49" s="314">
        <v>568328</v>
      </c>
      <c r="Q49" s="13">
        <v>0</v>
      </c>
      <c r="R49" s="14">
        <v>0</v>
      </c>
      <c r="S49" s="28">
        <v>0</v>
      </c>
      <c r="T49" s="14">
        <v>0</v>
      </c>
      <c r="U49" s="291">
        <f t="shared" si="6"/>
        <v>7974562</v>
      </c>
      <c r="V49" s="16">
        <f t="shared" si="4"/>
        <v>7974562</v>
      </c>
      <c r="W49" s="17">
        <f t="shared" si="3"/>
        <v>1</v>
      </c>
      <c r="X49" s="29"/>
      <c r="Y49" s="270" t="s">
        <v>380</v>
      </c>
      <c r="Z49" s="147"/>
    </row>
    <row r="50" spans="1:28" ht="77.25" customHeight="1" x14ac:dyDescent="0.2">
      <c r="A50" s="7">
        <v>3</v>
      </c>
      <c r="B50" s="8" t="s">
        <v>27</v>
      </c>
      <c r="C50" s="9" t="s">
        <v>104</v>
      </c>
      <c r="D50" s="197" t="s">
        <v>275</v>
      </c>
      <c r="E50" s="27" t="s">
        <v>105</v>
      </c>
      <c r="F50" s="10">
        <v>26</v>
      </c>
      <c r="G50" s="10">
        <v>22</v>
      </c>
      <c r="H50" s="21">
        <v>22</v>
      </c>
      <c r="I50" s="21">
        <v>12</v>
      </c>
      <c r="J50" s="11">
        <f t="shared" si="2"/>
        <v>0.54545454545454541</v>
      </c>
      <c r="K50" s="188" t="s">
        <v>259</v>
      </c>
      <c r="L50" s="12" t="s">
        <v>106</v>
      </c>
      <c r="M50" s="193">
        <f>9153198-3424458</f>
        <v>5728740</v>
      </c>
      <c r="N50" s="314">
        <v>5728740</v>
      </c>
      <c r="O50" s="15">
        <v>515000</v>
      </c>
      <c r="P50" s="314">
        <v>515000</v>
      </c>
      <c r="Q50" s="13">
        <v>0</v>
      </c>
      <c r="R50" s="14">
        <v>0</v>
      </c>
      <c r="S50" s="28">
        <v>0</v>
      </c>
      <c r="T50" s="14">
        <v>0</v>
      </c>
      <c r="U50" s="291">
        <f t="shared" si="6"/>
        <v>6243740</v>
      </c>
      <c r="V50" s="16">
        <f t="shared" si="4"/>
        <v>6243740</v>
      </c>
      <c r="W50" s="17">
        <f t="shared" si="3"/>
        <v>1</v>
      </c>
      <c r="X50" s="37"/>
      <c r="Y50" s="270" t="s">
        <v>380</v>
      </c>
      <c r="Z50" s="147"/>
    </row>
    <row r="51" spans="1:28" ht="77.25" customHeight="1" x14ac:dyDescent="0.2">
      <c r="A51" s="7">
        <v>3</v>
      </c>
      <c r="B51" s="8" t="s">
        <v>27</v>
      </c>
      <c r="C51" s="31" t="s">
        <v>104</v>
      </c>
      <c r="D51" s="197" t="s">
        <v>275</v>
      </c>
      <c r="E51" s="27" t="s">
        <v>105</v>
      </c>
      <c r="F51" s="10">
        <v>26</v>
      </c>
      <c r="G51" s="10">
        <v>22</v>
      </c>
      <c r="H51" s="70">
        <v>22</v>
      </c>
      <c r="I51" s="21">
        <v>12</v>
      </c>
      <c r="J51" s="11">
        <f t="shared" si="2"/>
        <v>0.54545454545454541</v>
      </c>
      <c r="K51" s="188" t="s">
        <v>259</v>
      </c>
      <c r="L51" s="12" t="s">
        <v>107</v>
      </c>
      <c r="M51" s="20">
        <v>9153199</v>
      </c>
      <c r="N51" s="314">
        <v>9153199</v>
      </c>
      <c r="O51" s="20">
        <v>515000</v>
      </c>
      <c r="P51" s="314">
        <v>515000</v>
      </c>
      <c r="Q51" s="13">
        <v>0</v>
      </c>
      <c r="R51" s="14">
        <v>0</v>
      </c>
      <c r="S51" s="28">
        <v>0</v>
      </c>
      <c r="T51" s="14">
        <v>0</v>
      </c>
      <c r="U51" s="291">
        <f t="shared" si="6"/>
        <v>9668199</v>
      </c>
      <c r="V51" s="16">
        <f t="shared" si="4"/>
        <v>9668199</v>
      </c>
      <c r="W51" s="17">
        <f t="shared" si="3"/>
        <v>1</v>
      </c>
      <c r="X51" s="38"/>
      <c r="Y51" s="270" t="s">
        <v>380</v>
      </c>
      <c r="Z51" s="147"/>
    </row>
    <row r="52" spans="1:28" ht="77.25" customHeight="1" x14ac:dyDescent="0.2">
      <c r="A52" s="7">
        <v>4</v>
      </c>
      <c r="B52" s="8" t="s">
        <v>27</v>
      </c>
      <c r="C52" s="9" t="s">
        <v>108</v>
      </c>
      <c r="D52" s="197" t="s">
        <v>274</v>
      </c>
      <c r="E52" s="27" t="s">
        <v>109</v>
      </c>
      <c r="F52" s="10" t="s">
        <v>87</v>
      </c>
      <c r="G52" s="10">
        <v>100</v>
      </c>
      <c r="H52" s="21">
        <v>25</v>
      </c>
      <c r="I52" s="21">
        <v>25</v>
      </c>
      <c r="J52" s="11">
        <f t="shared" si="2"/>
        <v>1</v>
      </c>
      <c r="K52" s="189" t="s">
        <v>260</v>
      </c>
      <c r="L52" s="39" t="s">
        <v>236</v>
      </c>
      <c r="M52" s="193">
        <v>2725000</v>
      </c>
      <c r="N52" s="314">
        <v>2725000</v>
      </c>
      <c r="O52" s="185">
        <f>5150000-17950</f>
        <v>5132050</v>
      </c>
      <c r="P52" s="314">
        <v>5132050</v>
      </c>
      <c r="Q52" s="201">
        <v>0</v>
      </c>
      <c r="R52" s="14">
        <v>0</v>
      </c>
      <c r="S52" s="40">
        <v>0</v>
      </c>
      <c r="T52" s="14">
        <v>0</v>
      </c>
      <c r="U52" s="291">
        <f t="shared" si="6"/>
        <v>7857050</v>
      </c>
      <c r="V52" s="16">
        <f t="shared" si="4"/>
        <v>7857050</v>
      </c>
      <c r="W52" s="17">
        <f t="shared" si="3"/>
        <v>1</v>
      </c>
      <c r="X52" s="37"/>
      <c r="Y52" s="270" t="s">
        <v>380</v>
      </c>
      <c r="Z52" s="147"/>
    </row>
    <row r="53" spans="1:28" ht="77.25" customHeight="1" x14ac:dyDescent="0.2">
      <c r="A53" s="7">
        <v>1</v>
      </c>
      <c r="B53" s="8" t="s">
        <v>110</v>
      </c>
      <c r="C53" s="31" t="s">
        <v>111</v>
      </c>
      <c r="D53" s="199" t="s">
        <v>289</v>
      </c>
      <c r="E53" s="27" t="s">
        <v>112</v>
      </c>
      <c r="F53" s="10">
        <v>0</v>
      </c>
      <c r="G53" s="35">
        <v>1</v>
      </c>
      <c r="H53" s="69">
        <v>1</v>
      </c>
      <c r="I53" s="305">
        <v>1</v>
      </c>
      <c r="J53" s="11">
        <f t="shared" si="2"/>
        <v>1</v>
      </c>
      <c r="K53" s="188" t="s">
        <v>263</v>
      </c>
      <c r="L53" s="12" t="s">
        <v>113</v>
      </c>
      <c r="M53" s="193">
        <v>1500000</v>
      </c>
      <c r="N53" s="314">
        <v>1500000</v>
      </c>
      <c r="O53" s="13">
        <v>0</v>
      </c>
      <c r="P53" s="14">
        <v>0</v>
      </c>
      <c r="Q53" s="28">
        <v>0</v>
      </c>
      <c r="R53" s="14">
        <v>0</v>
      </c>
      <c r="S53" s="28">
        <v>0</v>
      </c>
      <c r="T53" s="14">
        <v>0</v>
      </c>
      <c r="U53" s="291">
        <f t="shared" ref="U53:U56" si="7">+M53+O53+Q53+S53</f>
        <v>1500000</v>
      </c>
      <c r="V53" s="16">
        <f t="shared" si="4"/>
        <v>1500000</v>
      </c>
      <c r="W53" s="17">
        <f t="shared" si="3"/>
        <v>1</v>
      </c>
      <c r="X53" s="29"/>
      <c r="Y53" s="270" t="s">
        <v>383</v>
      </c>
      <c r="Z53" s="323"/>
    </row>
    <row r="54" spans="1:28" ht="77.25" customHeight="1" x14ac:dyDescent="0.2">
      <c r="A54" s="7">
        <v>1</v>
      </c>
      <c r="B54" s="8" t="s">
        <v>110</v>
      </c>
      <c r="C54" s="31" t="s">
        <v>111</v>
      </c>
      <c r="D54" s="199" t="s">
        <v>289</v>
      </c>
      <c r="E54" s="27" t="s">
        <v>112</v>
      </c>
      <c r="F54" s="10">
        <v>0</v>
      </c>
      <c r="G54" s="35">
        <v>1</v>
      </c>
      <c r="H54" s="69">
        <v>1</v>
      </c>
      <c r="I54" s="305">
        <v>1</v>
      </c>
      <c r="J54" s="11">
        <f t="shared" si="2"/>
        <v>1</v>
      </c>
      <c r="K54" s="188" t="s">
        <v>263</v>
      </c>
      <c r="L54" s="12" t="s">
        <v>114</v>
      </c>
      <c r="M54" s="193">
        <v>1500000</v>
      </c>
      <c r="N54" s="314">
        <v>1500000</v>
      </c>
      <c r="O54" s="13">
        <v>0</v>
      </c>
      <c r="P54" s="14">
        <v>0</v>
      </c>
      <c r="Q54" s="28">
        <v>0</v>
      </c>
      <c r="R54" s="14">
        <v>0</v>
      </c>
      <c r="S54" s="28">
        <v>0</v>
      </c>
      <c r="T54" s="14">
        <v>0</v>
      </c>
      <c r="U54" s="291">
        <f t="shared" si="7"/>
        <v>1500000</v>
      </c>
      <c r="V54" s="16">
        <f t="shared" si="4"/>
        <v>1500000</v>
      </c>
      <c r="W54" s="17">
        <f t="shared" si="3"/>
        <v>1</v>
      </c>
      <c r="X54" s="29"/>
      <c r="Y54" s="270" t="s">
        <v>383</v>
      </c>
      <c r="Z54" s="323"/>
    </row>
    <row r="55" spans="1:28" ht="77.25" customHeight="1" x14ac:dyDescent="0.2">
      <c r="A55" s="7">
        <v>1</v>
      </c>
      <c r="B55" s="8" t="s">
        <v>110</v>
      </c>
      <c r="C55" s="31" t="s">
        <v>111</v>
      </c>
      <c r="D55" s="199" t="s">
        <v>289</v>
      </c>
      <c r="E55" s="27" t="s">
        <v>112</v>
      </c>
      <c r="F55" s="10">
        <v>0</v>
      </c>
      <c r="G55" s="35">
        <v>1</v>
      </c>
      <c r="H55" s="69">
        <v>1</v>
      </c>
      <c r="I55" s="305">
        <v>1</v>
      </c>
      <c r="J55" s="11">
        <f t="shared" si="2"/>
        <v>1</v>
      </c>
      <c r="K55" s="188" t="s">
        <v>263</v>
      </c>
      <c r="L55" s="12" t="s">
        <v>115</v>
      </c>
      <c r="M55" s="193">
        <v>1500000</v>
      </c>
      <c r="N55" s="314">
        <v>1500000</v>
      </c>
      <c r="O55" s="13">
        <v>0</v>
      </c>
      <c r="P55" s="14">
        <v>0</v>
      </c>
      <c r="Q55" s="28">
        <v>0</v>
      </c>
      <c r="R55" s="14">
        <v>0</v>
      </c>
      <c r="S55" s="28">
        <v>0</v>
      </c>
      <c r="T55" s="14">
        <v>0</v>
      </c>
      <c r="U55" s="291">
        <f t="shared" si="7"/>
        <v>1500000</v>
      </c>
      <c r="V55" s="16">
        <f t="shared" si="4"/>
        <v>1500000</v>
      </c>
      <c r="W55" s="17">
        <f t="shared" si="3"/>
        <v>1</v>
      </c>
      <c r="X55" s="29"/>
      <c r="Y55" s="270" t="s">
        <v>383</v>
      </c>
      <c r="Z55" s="323"/>
    </row>
    <row r="56" spans="1:28" ht="77.25" customHeight="1" x14ac:dyDescent="0.2">
      <c r="A56" s="7">
        <v>1</v>
      </c>
      <c r="B56" s="8" t="s">
        <v>110</v>
      </c>
      <c r="C56" s="31" t="s">
        <v>111</v>
      </c>
      <c r="D56" s="199" t="s">
        <v>289</v>
      </c>
      <c r="E56" s="27" t="s">
        <v>112</v>
      </c>
      <c r="F56" s="10">
        <v>0</v>
      </c>
      <c r="G56" s="35">
        <v>1</v>
      </c>
      <c r="H56" s="69">
        <v>1</v>
      </c>
      <c r="I56" s="305">
        <v>1</v>
      </c>
      <c r="J56" s="11">
        <f t="shared" si="2"/>
        <v>1</v>
      </c>
      <c r="K56" s="188" t="s">
        <v>263</v>
      </c>
      <c r="L56" s="12" t="s">
        <v>116</v>
      </c>
      <c r="M56" s="193">
        <v>1507532</v>
      </c>
      <c r="N56" s="314">
        <v>1507532</v>
      </c>
      <c r="O56" s="201">
        <v>0</v>
      </c>
      <c r="P56" s="14">
        <v>0</v>
      </c>
      <c r="Q56" s="40">
        <v>0</v>
      </c>
      <c r="R56" s="14">
        <v>0</v>
      </c>
      <c r="S56" s="40">
        <v>0</v>
      </c>
      <c r="T56" s="14">
        <v>0</v>
      </c>
      <c r="U56" s="291">
        <f t="shared" si="7"/>
        <v>1507532</v>
      </c>
      <c r="V56" s="16">
        <f t="shared" si="4"/>
        <v>1507532</v>
      </c>
      <c r="W56" s="17">
        <f t="shared" si="3"/>
        <v>1</v>
      </c>
      <c r="X56" s="29"/>
      <c r="Y56" s="270" t="s">
        <v>383</v>
      </c>
      <c r="Z56" s="323"/>
    </row>
    <row r="57" spans="1:28" ht="77.25" customHeight="1" x14ac:dyDescent="0.2">
      <c r="A57" s="7">
        <v>13</v>
      </c>
      <c r="B57" s="8" t="s">
        <v>27</v>
      </c>
      <c r="C57" s="31" t="s">
        <v>117</v>
      </c>
      <c r="D57" s="197" t="s">
        <v>277</v>
      </c>
      <c r="E57" s="27" t="s">
        <v>118</v>
      </c>
      <c r="F57" s="10">
        <v>0</v>
      </c>
      <c r="G57" s="10">
        <v>40</v>
      </c>
      <c r="H57" s="69">
        <v>1</v>
      </c>
      <c r="I57" s="305">
        <v>1</v>
      </c>
      <c r="J57" s="11">
        <f t="shared" si="2"/>
        <v>1</v>
      </c>
      <c r="K57" s="188" t="s">
        <v>264</v>
      </c>
      <c r="L57" s="12" t="s">
        <v>119</v>
      </c>
      <c r="M57" s="193">
        <v>4841000</v>
      </c>
      <c r="N57" s="314">
        <v>4841000</v>
      </c>
      <c r="O57" s="15">
        <v>1875500</v>
      </c>
      <c r="P57" s="314">
        <v>1875500</v>
      </c>
      <c r="Q57" s="13">
        <v>0</v>
      </c>
      <c r="R57" s="14">
        <v>0</v>
      </c>
      <c r="S57" s="28">
        <v>0</v>
      </c>
      <c r="T57" s="14">
        <v>0</v>
      </c>
      <c r="U57" s="291">
        <f t="shared" ref="U57:U63" si="8">+S57+Q57+O57+M57</f>
        <v>6716500</v>
      </c>
      <c r="V57" s="16">
        <f t="shared" ref="V57:V63" si="9">+N57+P57+R57+T57</f>
        <v>6716500</v>
      </c>
      <c r="W57" s="17">
        <f t="shared" si="3"/>
        <v>1</v>
      </c>
      <c r="X57" s="29"/>
      <c r="Y57" s="270" t="s">
        <v>380</v>
      </c>
      <c r="Z57" s="147"/>
    </row>
    <row r="58" spans="1:28" ht="77.25" customHeight="1" x14ac:dyDescent="0.2">
      <c r="A58" s="7">
        <v>14</v>
      </c>
      <c r="B58" s="8" t="s">
        <v>27</v>
      </c>
      <c r="C58" s="31" t="s">
        <v>117</v>
      </c>
      <c r="D58" s="197" t="s">
        <v>277</v>
      </c>
      <c r="E58" s="27" t="s">
        <v>118</v>
      </c>
      <c r="F58" s="10">
        <v>0</v>
      </c>
      <c r="G58" s="10">
        <v>40</v>
      </c>
      <c r="H58" s="69">
        <v>1</v>
      </c>
      <c r="I58" s="305">
        <v>1</v>
      </c>
      <c r="J58" s="11">
        <f t="shared" si="2"/>
        <v>1</v>
      </c>
      <c r="K58" s="188" t="s">
        <v>264</v>
      </c>
      <c r="L58" s="12" t="s">
        <v>120</v>
      </c>
      <c r="M58" s="193">
        <v>3605000</v>
      </c>
      <c r="N58" s="314">
        <v>3605000</v>
      </c>
      <c r="O58" s="15">
        <v>2104135</v>
      </c>
      <c r="P58" s="314">
        <v>2104135</v>
      </c>
      <c r="Q58" s="13">
        <v>0</v>
      </c>
      <c r="R58" s="14">
        <v>0</v>
      </c>
      <c r="S58" s="28">
        <v>0</v>
      </c>
      <c r="T58" s="14">
        <v>0</v>
      </c>
      <c r="U58" s="291">
        <f t="shared" si="8"/>
        <v>5709135</v>
      </c>
      <c r="V58" s="16">
        <f t="shared" si="9"/>
        <v>5709135</v>
      </c>
      <c r="W58" s="17">
        <f t="shared" si="3"/>
        <v>1</v>
      </c>
      <c r="X58" s="36"/>
      <c r="Y58" s="270" t="s">
        <v>380</v>
      </c>
      <c r="Z58" s="147"/>
    </row>
    <row r="59" spans="1:28" ht="77.25" customHeight="1" x14ac:dyDescent="0.2">
      <c r="A59" s="7">
        <v>15</v>
      </c>
      <c r="B59" s="8" t="s">
        <v>27</v>
      </c>
      <c r="C59" s="31" t="s">
        <v>117</v>
      </c>
      <c r="D59" s="197" t="s">
        <v>277</v>
      </c>
      <c r="E59" s="27" t="s">
        <v>118</v>
      </c>
      <c r="F59" s="10">
        <v>0</v>
      </c>
      <c r="G59" s="10">
        <v>40</v>
      </c>
      <c r="H59" s="69">
        <v>1</v>
      </c>
      <c r="I59" s="305">
        <v>1</v>
      </c>
      <c r="J59" s="11">
        <f t="shared" si="2"/>
        <v>1</v>
      </c>
      <c r="K59" s="188" t="s">
        <v>264</v>
      </c>
      <c r="L59" s="12" t="s">
        <v>121</v>
      </c>
      <c r="M59" s="193">
        <f>42606768-4310556+1+6000000</f>
        <v>44296213</v>
      </c>
      <c r="N59" s="314">
        <v>44296213</v>
      </c>
      <c r="O59" s="15">
        <v>4500000</v>
      </c>
      <c r="P59" s="314">
        <v>4500000</v>
      </c>
      <c r="Q59" s="13">
        <v>0</v>
      </c>
      <c r="R59" s="14">
        <v>0</v>
      </c>
      <c r="S59" s="28">
        <v>0</v>
      </c>
      <c r="T59" s="14">
        <v>0</v>
      </c>
      <c r="U59" s="291">
        <f t="shared" si="8"/>
        <v>48796213</v>
      </c>
      <c r="V59" s="16">
        <f t="shared" si="9"/>
        <v>48796213</v>
      </c>
      <c r="W59" s="17">
        <f t="shared" si="3"/>
        <v>1</v>
      </c>
      <c r="X59" s="36"/>
      <c r="Y59" s="270" t="s">
        <v>380</v>
      </c>
      <c r="Z59" s="147"/>
    </row>
    <row r="60" spans="1:28" ht="77.25" customHeight="1" x14ac:dyDescent="0.2">
      <c r="A60" s="7">
        <v>1</v>
      </c>
      <c r="B60" s="8" t="s">
        <v>122</v>
      </c>
      <c r="C60" s="9" t="s">
        <v>123</v>
      </c>
      <c r="D60" s="197" t="s">
        <v>273</v>
      </c>
      <c r="E60" s="27" t="s">
        <v>124</v>
      </c>
      <c r="F60" s="10">
        <v>0</v>
      </c>
      <c r="G60" s="10">
        <v>1</v>
      </c>
      <c r="H60" s="70">
        <v>1</v>
      </c>
      <c r="I60" s="21">
        <v>1</v>
      </c>
      <c r="J60" s="11">
        <f t="shared" si="2"/>
        <v>1</v>
      </c>
      <c r="K60" s="188" t="s">
        <v>267</v>
      </c>
      <c r="L60" s="12" t="s">
        <v>125</v>
      </c>
      <c r="M60" s="193">
        <f>3905000</f>
        <v>3905000</v>
      </c>
      <c r="N60" s="314">
        <v>3905000</v>
      </c>
      <c r="O60" s="184">
        <v>2987000</v>
      </c>
      <c r="P60" s="314">
        <v>2987000</v>
      </c>
      <c r="Q60" s="13"/>
      <c r="R60" s="14">
        <v>0</v>
      </c>
      <c r="S60" s="13">
        <v>0</v>
      </c>
      <c r="T60" s="14">
        <v>0</v>
      </c>
      <c r="U60" s="291">
        <f t="shared" si="8"/>
        <v>6892000</v>
      </c>
      <c r="V60" s="16">
        <f t="shared" si="9"/>
        <v>6892000</v>
      </c>
      <c r="W60" s="25">
        <f t="shared" si="3"/>
        <v>1</v>
      </c>
      <c r="X60" s="36"/>
      <c r="Y60" s="270" t="s">
        <v>380</v>
      </c>
      <c r="Z60" s="147"/>
    </row>
    <row r="61" spans="1:28" s="49" customFormat="1" ht="57" customHeight="1" x14ac:dyDescent="0.2">
      <c r="A61" s="41">
        <v>58</v>
      </c>
      <c r="B61" s="301" t="s">
        <v>122</v>
      </c>
      <c r="C61" s="42" t="s">
        <v>126</v>
      </c>
      <c r="D61" s="198" t="s">
        <v>273</v>
      </c>
      <c r="E61" s="42" t="s">
        <v>127</v>
      </c>
      <c r="F61" s="72">
        <v>5016</v>
      </c>
      <c r="G61" s="72">
        <v>5280</v>
      </c>
      <c r="H61" s="21">
        <v>4850</v>
      </c>
      <c r="I61" s="21">
        <v>4850</v>
      </c>
      <c r="J61" s="11">
        <f t="shared" si="2"/>
        <v>1</v>
      </c>
      <c r="K61" s="188" t="s">
        <v>266</v>
      </c>
      <c r="L61" s="43" t="s">
        <v>128</v>
      </c>
      <c r="M61" s="193">
        <f>6815000-269408</f>
        <v>6545592</v>
      </c>
      <c r="N61" s="314">
        <v>6545592</v>
      </c>
      <c r="O61" s="184">
        <v>7510000</v>
      </c>
      <c r="P61" s="314">
        <v>7510000</v>
      </c>
      <c r="Q61" s="47"/>
      <c r="R61" s="46">
        <v>0</v>
      </c>
      <c r="S61" s="47">
        <v>0</v>
      </c>
      <c r="T61" s="14">
        <v>0</v>
      </c>
      <c r="U61" s="291">
        <f t="shared" si="8"/>
        <v>14055592</v>
      </c>
      <c r="V61" s="16">
        <f t="shared" si="9"/>
        <v>14055592</v>
      </c>
      <c r="W61" s="25">
        <f t="shared" si="3"/>
        <v>1</v>
      </c>
      <c r="X61" s="48"/>
      <c r="Y61" s="270" t="s">
        <v>380</v>
      </c>
      <c r="Z61" s="147"/>
      <c r="AA61" s="147"/>
      <c r="AB61" s="330"/>
    </row>
    <row r="62" spans="1:28" s="49" customFormat="1" ht="57" customHeight="1" x14ac:dyDescent="0.2">
      <c r="A62" s="41">
        <v>59</v>
      </c>
      <c r="B62" s="301" t="s">
        <v>122</v>
      </c>
      <c r="C62" s="42" t="s">
        <v>126</v>
      </c>
      <c r="D62" s="198" t="s">
        <v>273</v>
      </c>
      <c r="E62" s="42" t="s">
        <v>127</v>
      </c>
      <c r="F62" s="72">
        <v>5016</v>
      </c>
      <c r="G62" s="72">
        <v>5280</v>
      </c>
      <c r="H62" s="21">
        <v>4850</v>
      </c>
      <c r="I62" s="21">
        <v>4850</v>
      </c>
      <c r="J62" s="11">
        <f t="shared" si="2"/>
        <v>1</v>
      </c>
      <c r="K62" s="188" t="s">
        <v>266</v>
      </c>
      <c r="L62" s="43" t="s">
        <v>129</v>
      </c>
      <c r="M62" s="289">
        <v>6058748</v>
      </c>
      <c r="N62" s="314">
        <v>6058748</v>
      </c>
      <c r="O62" s="184">
        <v>6960846.2300000004</v>
      </c>
      <c r="P62" s="314">
        <v>6960846</v>
      </c>
      <c r="Q62" s="47"/>
      <c r="R62" s="46">
        <v>0</v>
      </c>
      <c r="S62" s="47">
        <v>0</v>
      </c>
      <c r="T62" s="14">
        <v>0</v>
      </c>
      <c r="U62" s="291">
        <f t="shared" si="8"/>
        <v>13019594.23</v>
      </c>
      <c r="V62" s="16">
        <f t="shared" si="9"/>
        <v>13019594</v>
      </c>
      <c r="W62" s="25">
        <f t="shared" si="3"/>
        <v>0.99999998233431886</v>
      </c>
      <c r="X62" s="50"/>
      <c r="Y62" s="270" t="s">
        <v>380</v>
      </c>
      <c r="Z62" s="147"/>
      <c r="AA62" s="1"/>
    </row>
    <row r="63" spans="1:28" ht="77.25" customHeight="1" x14ac:dyDescent="0.2">
      <c r="A63" s="302"/>
      <c r="B63" s="303" t="s">
        <v>122</v>
      </c>
      <c r="C63" s="57" t="s">
        <v>130</v>
      </c>
      <c r="D63" s="198" t="s">
        <v>273</v>
      </c>
      <c r="E63" s="58" t="s">
        <v>391</v>
      </c>
      <c r="F63" s="59">
        <v>1</v>
      </c>
      <c r="G63" s="59">
        <v>1</v>
      </c>
      <c r="H63" s="73">
        <v>0</v>
      </c>
      <c r="I63" s="21">
        <v>0</v>
      </c>
      <c r="J63" s="11">
        <v>0</v>
      </c>
      <c r="K63" s="189" t="s">
        <v>265</v>
      </c>
      <c r="L63" s="39" t="s">
        <v>131</v>
      </c>
      <c r="M63" s="290">
        <v>0</v>
      </c>
      <c r="N63" s="314">
        <v>0</v>
      </c>
      <c r="O63" s="184">
        <v>0</v>
      </c>
      <c r="P63" s="314">
        <v>0</v>
      </c>
      <c r="Q63" s="201">
        <v>0</v>
      </c>
      <c r="R63" s="60">
        <v>0</v>
      </c>
      <c r="S63" s="40">
        <v>0</v>
      </c>
      <c r="T63" s="14">
        <v>0</v>
      </c>
      <c r="U63" s="291">
        <f t="shared" si="8"/>
        <v>0</v>
      </c>
      <c r="V63" s="16">
        <f t="shared" si="9"/>
        <v>0</v>
      </c>
      <c r="W63" s="61">
        <v>0</v>
      </c>
      <c r="X63" s="62"/>
      <c r="Y63" s="270" t="s">
        <v>380</v>
      </c>
      <c r="Z63" s="147"/>
    </row>
    <row r="64" spans="1:28" ht="49.5" customHeight="1" x14ac:dyDescent="0.2">
      <c r="A64" s="63"/>
      <c r="B64" s="63"/>
      <c r="C64" s="453" t="s">
        <v>132</v>
      </c>
      <c r="D64" s="453"/>
      <c r="E64" s="453"/>
      <c r="F64" s="64"/>
      <c r="G64" s="187"/>
      <c r="H64" s="187"/>
      <c r="I64" s="187"/>
      <c r="J64" s="63"/>
      <c r="K64" s="63"/>
      <c r="L64" s="63"/>
      <c r="M64" s="402">
        <f>SUM(M9:M63)</f>
        <v>832089056</v>
      </c>
      <c r="N64" s="194">
        <f t="shared" ref="N64:T64" si="10">SUM(N9:N63)</f>
        <v>831270955</v>
      </c>
      <c r="O64" s="181">
        <f t="shared" si="10"/>
        <v>935406265.71000004</v>
      </c>
      <c r="P64" s="194">
        <f t="shared" si="10"/>
        <v>929341613</v>
      </c>
      <c r="Q64" s="194">
        <f t="shared" si="10"/>
        <v>0</v>
      </c>
      <c r="R64" s="194">
        <f t="shared" si="10"/>
        <v>0</v>
      </c>
      <c r="S64" s="181">
        <f t="shared" si="10"/>
        <v>3132109751.1700001</v>
      </c>
      <c r="T64" s="194">
        <f t="shared" si="10"/>
        <v>2977463128.6500001</v>
      </c>
      <c r="U64" s="181">
        <f t="shared" ref="U64:V64" si="11">SUM(U9:U63)</f>
        <v>4899605072.8799992</v>
      </c>
      <c r="V64" s="200">
        <f t="shared" si="11"/>
        <v>4738075696.6499996</v>
      </c>
      <c r="W64" s="65">
        <f>+V64/U64</f>
        <v>0.96703216405663239</v>
      </c>
      <c r="X64" s="329"/>
      <c r="Z64" s="147"/>
      <c r="AA64" s="147"/>
    </row>
    <row r="65" spans="1:108" ht="77.25" customHeight="1" x14ac:dyDescent="0.2">
      <c r="G65" s="149"/>
      <c r="L65" s="147"/>
      <c r="M65" s="277"/>
      <c r="N65" s="196"/>
      <c r="O65" s="195"/>
      <c r="P65" s="196"/>
      <c r="Q65" s="23"/>
      <c r="R65" s="23"/>
      <c r="S65" s="414"/>
      <c r="T65" s="196"/>
      <c r="U65" s="196"/>
      <c r="V65" s="415"/>
      <c r="W65" s="401"/>
      <c r="X65" s="147"/>
    </row>
    <row r="66" spans="1:108" ht="77.25" customHeight="1" x14ac:dyDescent="0.25">
      <c r="F66" s="164"/>
      <c r="G66" s="149"/>
      <c r="H66" s="151"/>
      <c r="L66" s="147"/>
      <c r="M66" s="277"/>
      <c r="N66" s="277"/>
      <c r="O66" s="277">
        <f>+N66-M66</f>
        <v>0</v>
      </c>
      <c r="P66" s="277"/>
      <c r="Q66" s="272"/>
      <c r="R66" s="272"/>
      <c r="S66" s="272"/>
      <c r="T66" s="196"/>
      <c r="U66" s="294"/>
      <c r="V66" s="196"/>
      <c r="W66" s="149"/>
      <c r="X66" s="24"/>
    </row>
    <row r="67" spans="1:108" s="53" customFormat="1" ht="15" x14ac:dyDescent="0.25">
      <c r="A67" s="52"/>
      <c r="B67" s="52"/>
      <c r="C67" s="52"/>
      <c r="D67" s="52"/>
      <c r="E67" s="293"/>
      <c r="F67" s="52"/>
      <c r="G67" s="52"/>
      <c r="H67" s="52"/>
      <c r="I67" s="52"/>
      <c r="J67" s="52"/>
      <c r="K67" s="190"/>
      <c r="L67" s="165"/>
      <c r="M67" s="324"/>
      <c r="N67" s="154"/>
      <c r="O67" s="154">
        <f>+N67-M67</f>
        <v>0</v>
      </c>
      <c r="P67" s="154"/>
      <c r="Q67" s="154"/>
      <c r="R67" s="154"/>
      <c r="S67" s="154"/>
      <c r="T67" s="154"/>
      <c r="U67" s="180"/>
      <c r="V67" s="154"/>
      <c r="W67" s="326"/>
      <c r="X67" s="52"/>
      <c r="Y67" s="397"/>
      <c r="Z67" s="190"/>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row>
    <row r="68" spans="1:108" s="53" customFormat="1" ht="15" x14ac:dyDescent="0.25">
      <c r="A68" s="52"/>
      <c r="B68" s="52"/>
      <c r="C68" s="52"/>
      <c r="D68" s="52"/>
      <c r="E68" s="293"/>
      <c r="F68" s="52"/>
      <c r="G68" s="52"/>
      <c r="H68" s="52"/>
      <c r="I68" s="52"/>
      <c r="J68" s="52"/>
      <c r="K68" s="190"/>
      <c r="L68" s="165"/>
      <c r="M68" s="324"/>
      <c r="N68" s="324"/>
      <c r="O68" s="325"/>
      <c r="P68" s="180">
        <f>+O68-N68</f>
        <v>0</v>
      </c>
      <c r="Q68" s="52"/>
      <c r="R68" s="52"/>
      <c r="S68" s="52"/>
      <c r="T68" s="52"/>
      <c r="U68" s="180"/>
      <c r="V68" s="154"/>
      <c r="W68" s="165"/>
      <c r="X68" s="180"/>
      <c r="Y68" s="397"/>
      <c r="Z68" s="190"/>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row>
    <row r="69" spans="1:108" s="53" customFormat="1" ht="15" x14ac:dyDescent="0.25">
      <c r="A69" s="52"/>
      <c r="B69" s="52"/>
      <c r="C69" s="52"/>
      <c r="D69" s="52"/>
      <c r="E69" s="293"/>
      <c r="F69" s="52"/>
      <c r="G69" s="52"/>
      <c r="H69" s="52"/>
      <c r="I69" s="52"/>
      <c r="J69" s="52"/>
      <c r="K69" s="190"/>
      <c r="L69" s="167"/>
      <c r="M69" s="324"/>
      <c r="N69" s="52"/>
      <c r="O69" s="165"/>
      <c r="P69" s="180"/>
      <c r="Q69" s="52"/>
      <c r="R69" s="52"/>
      <c r="S69" s="52"/>
      <c r="T69" s="52"/>
      <c r="U69" s="331"/>
      <c r="V69" s="331"/>
      <c r="W69" s="52"/>
      <c r="X69" s="332"/>
      <c r="Y69" s="397"/>
      <c r="Z69" s="190"/>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row>
    <row r="70" spans="1:108" s="53" customFormat="1" ht="15" x14ac:dyDescent="0.25">
      <c r="A70" s="52"/>
      <c r="B70" s="52"/>
      <c r="C70" s="54" t="s">
        <v>133</v>
      </c>
      <c r="D70" s="54"/>
      <c r="E70" s="449"/>
      <c r="F70" s="449"/>
      <c r="G70" s="449"/>
      <c r="H70" s="449"/>
      <c r="I70" s="449"/>
      <c r="J70" s="449"/>
      <c r="K70" s="191"/>
      <c r="L70" s="55"/>
      <c r="M70" s="450" t="s">
        <v>134</v>
      </c>
      <c r="N70" s="451"/>
      <c r="O70" s="451"/>
      <c r="P70" s="452"/>
      <c r="Q70" s="450" t="s">
        <v>135</v>
      </c>
      <c r="R70" s="451"/>
      <c r="S70" s="451"/>
      <c r="T70" s="451"/>
      <c r="U70" s="451"/>
      <c r="V70" s="452"/>
      <c r="W70" s="52"/>
      <c r="X70" s="52"/>
      <c r="Y70" s="397"/>
      <c r="Z70" s="190"/>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row>
    <row r="71" spans="1:108" s="53" customFormat="1" ht="15" x14ac:dyDescent="0.25">
      <c r="A71" s="52"/>
      <c r="B71" s="52"/>
      <c r="C71" s="54" t="s">
        <v>136</v>
      </c>
      <c r="D71" s="54"/>
      <c r="E71" s="449"/>
      <c r="F71" s="449"/>
      <c r="G71" s="449"/>
      <c r="H71" s="449"/>
      <c r="I71" s="449"/>
      <c r="J71" s="449"/>
      <c r="K71" s="191"/>
      <c r="L71" s="166"/>
      <c r="M71" s="450" t="s">
        <v>136</v>
      </c>
      <c r="N71" s="451"/>
      <c r="O71" s="451"/>
      <c r="P71" s="452"/>
      <c r="Q71" s="450" t="s">
        <v>137</v>
      </c>
      <c r="R71" s="451"/>
      <c r="S71" s="451"/>
      <c r="T71" s="451"/>
      <c r="U71" s="451"/>
      <c r="V71" s="452"/>
      <c r="W71" s="52"/>
      <c r="X71" s="52"/>
      <c r="Y71" s="397"/>
      <c r="Z71" s="190"/>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row>
    <row r="72" spans="1:108" s="53" customFormat="1" ht="15" x14ac:dyDescent="0.25">
      <c r="A72" s="52"/>
      <c r="B72" s="52"/>
      <c r="C72" s="54" t="s">
        <v>138</v>
      </c>
      <c r="D72" s="54"/>
      <c r="E72" s="449"/>
      <c r="F72" s="449"/>
      <c r="G72" s="449"/>
      <c r="H72" s="449"/>
      <c r="I72" s="449"/>
      <c r="J72" s="449"/>
      <c r="K72" s="192"/>
      <c r="L72" s="56"/>
      <c r="M72" s="450" t="s">
        <v>138</v>
      </c>
      <c r="N72" s="451"/>
      <c r="O72" s="451"/>
      <c r="P72" s="452"/>
      <c r="Q72" s="450"/>
      <c r="R72" s="451"/>
      <c r="S72" s="451"/>
      <c r="T72" s="451"/>
      <c r="U72" s="451"/>
      <c r="V72" s="452"/>
      <c r="W72" s="52"/>
      <c r="X72" s="52"/>
      <c r="Y72" s="397"/>
      <c r="Z72" s="190"/>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row>
    <row r="73" spans="1:108" s="53" customFormat="1" ht="15" x14ac:dyDescent="0.25">
      <c r="A73" s="52"/>
      <c r="B73" s="52"/>
      <c r="C73" s="52"/>
      <c r="D73" s="52"/>
      <c r="E73" s="293"/>
      <c r="F73" s="52"/>
      <c r="G73" s="52"/>
      <c r="H73" s="52"/>
      <c r="I73" s="52"/>
      <c r="J73" s="52"/>
      <c r="K73" s="190"/>
      <c r="L73" s="52"/>
      <c r="M73" s="324">
        <f>SUBTOTAL(9,M19:M63)</f>
        <v>832089056</v>
      </c>
      <c r="N73" s="154">
        <f>SUBTOTAL(9,N19:N63)</f>
        <v>831270955</v>
      </c>
      <c r="O73" s="154"/>
      <c r="P73" s="154"/>
      <c r="Q73" s="52"/>
      <c r="R73" s="52"/>
      <c r="S73" s="52"/>
      <c r="T73" s="52"/>
      <c r="U73" s="324"/>
      <c r="V73" s="324"/>
      <c r="W73" s="52"/>
      <c r="X73" s="52"/>
      <c r="Y73" s="397"/>
      <c r="Z73" s="190"/>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row>
    <row r="74" spans="1:108" s="53" customFormat="1" ht="15" x14ac:dyDescent="0.25">
      <c r="A74" s="52"/>
      <c r="B74" s="52"/>
      <c r="C74" s="52"/>
      <c r="D74" s="52"/>
      <c r="E74" s="293"/>
      <c r="F74" s="52"/>
      <c r="G74" s="52"/>
      <c r="H74" s="52"/>
      <c r="I74" s="52"/>
      <c r="J74" s="52"/>
      <c r="K74" s="190"/>
      <c r="L74" s="52"/>
      <c r="M74" s="190"/>
      <c r="N74" s="52"/>
      <c r="O74" s="52"/>
      <c r="P74" s="52"/>
      <c r="Q74" s="52"/>
      <c r="R74" s="52"/>
      <c r="S74" s="52"/>
      <c r="T74" s="52"/>
      <c r="U74" s="52"/>
      <c r="V74" s="154"/>
      <c r="W74" s="52"/>
      <c r="X74" s="52"/>
      <c r="Y74" s="397"/>
      <c r="Z74" s="190"/>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row>
    <row r="75" spans="1:108" s="190" customFormat="1" ht="15" x14ac:dyDescent="0.25">
      <c r="D75" s="52"/>
      <c r="E75" s="396"/>
      <c r="M75" s="324"/>
      <c r="N75" s="325"/>
      <c r="U75" s="324"/>
      <c r="V75" s="324"/>
      <c r="Y75" s="397"/>
    </row>
    <row r="76" spans="1:108" ht="77.25" customHeight="1" x14ac:dyDescent="0.25">
      <c r="G76" s="149"/>
      <c r="L76" s="24"/>
      <c r="M76" s="233"/>
      <c r="N76" s="147"/>
      <c r="O76" s="149"/>
      <c r="P76" s="416"/>
      <c r="Q76" s="149"/>
      <c r="R76" s="149"/>
      <c r="S76" s="147"/>
      <c r="T76" s="149"/>
      <c r="U76" s="147">
        <v>2381830524.1700001</v>
      </c>
      <c r="V76" s="147">
        <v>2255640507.1500001</v>
      </c>
      <c r="W76" s="24"/>
    </row>
    <row r="77" spans="1:108" ht="77.25" customHeight="1" x14ac:dyDescent="0.25">
      <c r="G77" s="149"/>
      <c r="M77" s="233"/>
      <c r="N77" s="147"/>
      <c r="O77" s="149"/>
      <c r="P77" s="416"/>
      <c r="Q77" s="149"/>
      <c r="R77" s="149"/>
      <c r="S77" s="147"/>
      <c r="T77" s="149"/>
      <c r="U77" s="149"/>
      <c r="V77" s="149"/>
    </row>
    <row r="78" spans="1:108" ht="77.25" customHeight="1" x14ac:dyDescent="0.25">
      <c r="G78" s="149"/>
      <c r="M78" s="233"/>
      <c r="N78" s="147"/>
      <c r="O78" s="149"/>
      <c r="P78" s="149"/>
      <c r="Q78" s="149"/>
      <c r="R78" s="149"/>
      <c r="S78" s="147"/>
      <c r="T78" s="149"/>
      <c r="U78" s="149"/>
      <c r="X78" s="147"/>
    </row>
    <row r="79" spans="1:108" ht="77.25" customHeight="1" x14ac:dyDescent="0.25">
      <c r="G79" s="149"/>
      <c r="H79" s="161"/>
      <c r="M79" s="233"/>
      <c r="N79" s="147"/>
      <c r="O79" s="149"/>
      <c r="P79" s="149"/>
      <c r="Q79" s="149"/>
      <c r="R79" s="149"/>
      <c r="S79" s="147"/>
      <c r="T79" s="149"/>
      <c r="U79" s="149"/>
      <c r="X79" s="147"/>
    </row>
    <row r="80" spans="1:108" ht="77.25" customHeight="1" x14ac:dyDescent="0.2">
      <c r="G80" s="149"/>
      <c r="O80" s="149"/>
      <c r="P80" s="149"/>
      <c r="Q80" s="149"/>
      <c r="R80" s="149"/>
      <c r="S80" s="147"/>
      <c r="T80" s="149"/>
      <c r="U80" s="149"/>
      <c r="W80" s="147"/>
      <c r="X80" s="147"/>
    </row>
    <row r="81" spans="7:24" ht="77.25" customHeight="1" x14ac:dyDescent="0.25">
      <c r="G81" s="149"/>
      <c r="O81" s="149"/>
      <c r="P81" s="149"/>
      <c r="Q81" s="149"/>
      <c r="R81" s="163"/>
      <c r="S81" s="147"/>
      <c r="T81" s="168"/>
      <c r="U81" s="151"/>
      <c r="X81" s="147"/>
    </row>
    <row r="82" spans="7:24" ht="77.25" customHeight="1" x14ac:dyDescent="0.25">
      <c r="G82" s="162"/>
      <c r="H82" s="150"/>
      <c r="M82" s="163"/>
      <c r="O82" s="149"/>
      <c r="P82" s="149"/>
      <c r="Q82" s="149"/>
      <c r="R82" s="147"/>
      <c r="S82" s="163"/>
      <c r="T82" s="163"/>
      <c r="U82" s="159"/>
      <c r="X82" s="24"/>
    </row>
    <row r="83" spans="7:24" ht="77.25" customHeight="1" x14ac:dyDescent="0.25">
      <c r="H83" s="148"/>
      <c r="M83" s="163"/>
      <c r="O83" s="149"/>
      <c r="P83" s="149"/>
      <c r="Q83" s="149"/>
      <c r="S83" s="163"/>
      <c r="T83" s="315"/>
      <c r="U83" s="315"/>
      <c r="V83" s="159"/>
    </row>
    <row r="84" spans="7:24" ht="77.25" customHeight="1" x14ac:dyDescent="0.25">
      <c r="M84" s="149"/>
      <c r="O84" s="149"/>
      <c r="P84" s="149"/>
      <c r="Q84" s="168"/>
      <c r="R84" s="147"/>
      <c r="V84" s="160"/>
    </row>
    <row r="85" spans="7:24" ht="77.25" customHeight="1" x14ac:dyDescent="0.2">
      <c r="O85" s="149"/>
      <c r="P85" s="149"/>
      <c r="Q85" s="149"/>
      <c r="R85" s="24"/>
    </row>
    <row r="86" spans="7:24" ht="77.25" customHeight="1" x14ac:dyDescent="0.2">
      <c r="O86" s="149"/>
      <c r="P86" s="149"/>
      <c r="Q86" s="149"/>
    </row>
    <row r="87" spans="7:24" ht="77.25" customHeight="1" x14ac:dyDescent="0.2">
      <c r="O87" s="149"/>
      <c r="P87" s="149"/>
      <c r="Q87" s="149"/>
    </row>
    <row r="88" spans="7:24" ht="77.25" customHeight="1" x14ac:dyDescent="0.2">
      <c r="O88" s="149"/>
      <c r="P88" s="149"/>
      <c r="Q88" s="149"/>
    </row>
    <row r="89" spans="7:24" ht="77.25" customHeight="1" x14ac:dyDescent="0.2">
      <c r="O89" s="149"/>
      <c r="P89" s="149"/>
      <c r="Q89" s="149"/>
    </row>
    <row r="90" spans="7:24" ht="77.25" customHeight="1" x14ac:dyDescent="0.2">
      <c r="O90" s="149"/>
      <c r="P90" s="149"/>
      <c r="Q90" s="149"/>
    </row>
    <row r="91" spans="7:24" ht="77.25" customHeight="1" x14ac:dyDescent="0.2">
      <c r="O91" s="149"/>
      <c r="P91" s="149"/>
      <c r="Q91" s="149"/>
    </row>
    <row r="92" spans="7:24" ht="77.25" customHeight="1" x14ac:dyDescent="0.2">
      <c r="O92" s="149"/>
      <c r="P92" s="149"/>
      <c r="Q92" s="149"/>
    </row>
    <row r="93" spans="7:24" ht="77.25" customHeight="1" x14ac:dyDescent="0.2">
      <c r="O93" s="149"/>
      <c r="P93" s="149"/>
      <c r="Q93" s="149"/>
    </row>
    <row r="94" spans="7:24" ht="77.25" customHeight="1" x14ac:dyDescent="0.2">
      <c r="Q94" s="149"/>
    </row>
    <row r="95" spans="7:24" ht="77.25" customHeight="1" x14ac:dyDescent="0.2">
      <c r="Q95" s="149"/>
    </row>
    <row r="96" spans="7:24" ht="77.25" customHeight="1" x14ac:dyDescent="0.2">
      <c r="Q96" s="149"/>
    </row>
    <row r="97" spans="17:17" ht="77.25" customHeight="1" x14ac:dyDescent="0.2">
      <c r="Q97" s="149"/>
    </row>
    <row r="175" spans="6:6" ht="77.25" customHeight="1" x14ac:dyDescent="0.2">
      <c r="F175" s="1"/>
    </row>
    <row r="176" spans="6:6" ht="77.25" customHeight="1" x14ac:dyDescent="0.2">
      <c r="F176" s="1"/>
    </row>
    <row r="177" spans="6:6" ht="77.25" customHeight="1" x14ac:dyDescent="0.2">
      <c r="F177" s="1"/>
    </row>
    <row r="178" spans="6:6" ht="77.25" customHeight="1" x14ac:dyDescent="0.2">
      <c r="F178" s="1"/>
    </row>
    <row r="1048576" spans="25:25" ht="77.25" customHeight="1" x14ac:dyDescent="0.2">
      <c r="Y1048576" s="270"/>
    </row>
  </sheetData>
  <protectedRanges>
    <protectedRange sqref="H14 L13:L16" name="Rango1_21_1"/>
    <protectedRange sqref="L17:L18" name="Rango1_21_2_1"/>
    <protectedRange sqref="L25:L30 L32:L37" name="Rango1_23_2_1"/>
    <protectedRange sqref="L45" name="Rango1_6_1"/>
    <protectedRange sqref="L46" name="Rango1_22"/>
    <protectedRange sqref="L53:L56" name="Rango1_7_1"/>
    <protectedRange sqref="M53:M56" name="Rango1_7"/>
    <protectedRange sqref="L57:L59" name="Rango1_23_2_1_1"/>
  </protectedRanges>
  <autoFilter ref="A8:DD68"/>
  <mergeCells count="34">
    <mergeCell ref="E6:E8"/>
    <mergeCell ref="E72:J72"/>
    <mergeCell ref="M72:P72"/>
    <mergeCell ref="Q72:V72"/>
    <mergeCell ref="C64:E64"/>
    <mergeCell ref="E70:J70"/>
    <mergeCell ref="M70:P70"/>
    <mergeCell ref="Q70:V70"/>
    <mergeCell ref="E71:J71"/>
    <mergeCell ref="M71:P71"/>
    <mergeCell ref="Q71:V71"/>
    <mergeCell ref="X6:X8"/>
    <mergeCell ref="M7:N7"/>
    <mergeCell ref="O7:P7"/>
    <mergeCell ref="Q7:R7"/>
    <mergeCell ref="S7:T7"/>
    <mergeCell ref="U7:V7"/>
    <mergeCell ref="W7:W8"/>
    <mergeCell ref="P76:P77"/>
    <mergeCell ref="A1:X1"/>
    <mergeCell ref="A2:X2"/>
    <mergeCell ref="A4:G4"/>
    <mergeCell ref="H4:N4"/>
    <mergeCell ref="O4:R4"/>
    <mergeCell ref="S4:X4"/>
    <mergeCell ref="A5:N5"/>
    <mergeCell ref="O5:X5"/>
    <mergeCell ref="F6:F8"/>
    <mergeCell ref="G6:G8"/>
    <mergeCell ref="H6:H8"/>
    <mergeCell ref="I6:I8"/>
    <mergeCell ref="J6:J8"/>
    <mergeCell ref="L6:L8"/>
    <mergeCell ref="M6:W6"/>
  </mergeCells>
  <pageMargins left="0.7" right="0.7" top="0.75" bottom="0.75" header="0.3" footer="0.3"/>
  <pageSetup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6:O113"/>
  <sheetViews>
    <sheetView topLeftCell="F1" workbookViewId="0">
      <selection activeCell="G104" sqref="G104"/>
    </sheetView>
  </sheetViews>
  <sheetFormatPr baseColWidth="10" defaultColWidth="15.28515625" defaultRowHeight="15" x14ac:dyDescent="0.25"/>
  <cols>
    <col min="1" max="2" width="15.28515625" style="203"/>
    <col min="3" max="3" width="16.85546875" style="203" bestFit="1" customWidth="1"/>
    <col min="4" max="4" width="15.28515625" style="203"/>
    <col min="5" max="5" width="16.85546875" style="203" bestFit="1" customWidth="1"/>
    <col min="6" max="6" width="15.28515625" style="203"/>
    <col min="7" max="7" width="36.42578125" style="203" customWidth="1"/>
    <col min="8" max="8" width="35.140625" style="203" customWidth="1"/>
    <col min="9" max="9" width="20" style="203" customWidth="1"/>
    <col min="10" max="10" width="25.140625" style="203" customWidth="1"/>
    <col min="11" max="11" width="16.85546875" style="203" bestFit="1" customWidth="1"/>
    <col min="12" max="13" width="18.140625" style="203" customWidth="1"/>
    <col min="14" max="14" width="16.7109375" style="203" customWidth="1"/>
    <col min="15" max="16384" width="15.28515625" style="203"/>
  </cols>
  <sheetData>
    <row r="6" spans="7:11" x14ac:dyDescent="0.25">
      <c r="G6" s="458" t="s">
        <v>292</v>
      </c>
      <c r="H6" s="458"/>
      <c r="I6" s="458"/>
      <c r="J6" s="458"/>
      <c r="K6" s="458"/>
    </row>
    <row r="7" spans="7:11" x14ac:dyDescent="0.25">
      <c r="G7" s="204"/>
    </row>
    <row r="8" spans="7:11" ht="23.25" customHeight="1" x14ac:dyDescent="0.25">
      <c r="G8" s="205" t="s">
        <v>293</v>
      </c>
      <c r="H8" s="205" t="s">
        <v>294</v>
      </c>
      <c r="I8" s="205" t="s">
        <v>295</v>
      </c>
      <c r="J8" s="205" t="s">
        <v>296</v>
      </c>
      <c r="K8" s="205" t="s">
        <v>297</v>
      </c>
    </row>
    <row r="9" spans="7:11" x14ac:dyDescent="0.25">
      <c r="G9" s="459" t="s">
        <v>298</v>
      </c>
      <c r="H9" s="206" t="s">
        <v>299</v>
      </c>
      <c r="I9" s="207" t="s">
        <v>300</v>
      </c>
      <c r="J9" s="207"/>
      <c r="K9" s="208">
        <f>+J9/I9</f>
        <v>0</v>
      </c>
    </row>
    <row r="10" spans="7:11" ht="30" x14ac:dyDescent="0.25">
      <c r="G10" s="459"/>
      <c r="H10" s="209" t="s">
        <v>301</v>
      </c>
      <c r="I10" s="207" t="s">
        <v>302</v>
      </c>
      <c r="J10" s="207"/>
      <c r="K10" s="208">
        <f t="shared" ref="K10:K19" si="0">+J10/I10</f>
        <v>0</v>
      </c>
    </row>
    <row r="11" spans="7:11" x14ac:dyDescent="0.25">
      <c r="G11" s="459"/>
      <c r="H11" s="206" t="s">
        <v>303</v>
      </c>
      <c r="I11" s="207" t="s">
        <v>304</v>
      </c>
      <c r="J11" s="207"/>
      <c r="K11" s="210">
        <f t="shared" si="0"/>
        <v>0</v>
      </c>
    </row>
    <row r="12" spans="7:11" x14ac:dyDescent="0.25">
      <c r="G12" s="459"/>
      <c r="H12" s="206" t="s">
        <v>305</v>
      </c>
      <c r="I12" s="207" t="s">
        <v>306</v>
      </c>
      <c r="J12" s="207"/>
      <c r="K12" s="208">
        <f t="shared" si="0"/>
        <v>0</v>
      </c>
    </row>
    <row r="13" spans="7:11" ht="30" x14ac:dyDescent="0.25">
      <c r="G13" s="459"/>
      <c r="H13" s="209" t="s">
        <v>307</v>
      </c>
      <c r="I13" s="207" t="s">
        <v>308</v>
      </c>
      <c r="J13" s="207"/>
      <c r="K13" s="208">
        <f t="shared" si="0"/>
        <v>0</v>
      </c>
    </row>
    <row r="14" spans="7:11" ht="44.25" customHeight="1" x14ac:dyDescent="0.25">
      <c r="G14" s="459"/>
      <c r="H14" s="209" t="s">
        <v>309</v>
      </c>
      <c r="I14" s="207" t="s">
        <v>310</v>
      </c>
      <c r="J14" s="207"/>
      <c r="K14" s="208">
        <f t="shared" si="0"/>
        <v>0</v>
      </c>
    </row>
    <row r="15" spans="7:11" x14ac:dyDescent="0.25">
      <c r="G15" s="459"/>
      <c r="H15" s="206" t="s">
        <v>311</v>
      </c>
      <c r="I15" s="207" t="s">
        <v>312</v>
      </c>
      <c r="J15" s="207"/>
      <c r="K15" s="208">
        <f t="shared" si="0"/>
        <v>0</v>
      </c>
    </row>
    <row r="16" spans="7:11" x14ac:dyDescent="0.25">
      <c r="G16" s="459"/>
      <c r="H16" s="206" t="s">
        <v>313</v>
      </c>
      <c r="I16" s="207"/>
      <c r="J16" s="207"/>
      <c r="K16" s="210" t="e">
        <f t="shared" si="0"/>
        <v>#DIV/0!</v>
      </c>
    </row>
    <row r="17" spans="3:15" ht="30" x14ac:dyDescent="0.25">
      <c r="G17" s="460" t="s">
        <v>314</v>
      </c>
      <c r="H17" s="209" t="s">
        <v>315</v>
      </c>
      <c r="I17" s="211" t="s">
        <v>316</v>
      </c>
      <c r="J17" s="207"/>
      <c r="K17" s="208">
        <f t="shared" si="0"/>
        <v>0</v>
      </c>
    </row>
    <row r="18" spans="3:15" ht="30" x14ac:dyDescent="0.25">
      <c r="G18" s="460"/>
      <c r="H18" s="212" t="s">
        <v>317</v>
      </c>
      <c r="I18" s="213"/>
      <c r="J18" s="213"/>
      <c r="K18" s="208" t="e">
        <f t="shared" si="0"/>
        <v>#DIV/0!</v>
      </c>
    </row>
    <row r="19" spans="3:15" ht="30" x14ac:dyDescent="0.25">
      <c r="G19" s="214" t="s">
        <v>318</v>
      </c>
      <c r="H19" s="206" t="s">
        <v>319</v>
      </c>
      <c r="I19" s="215"/>
      <c r="J19" s="215"/>
      <c r="K19" s="208" t="e">
        <f t="shared" si="0"/>
        <v>#DIV/0!</v>
      </c>
    </row>
    <row r="23" spans="3:15" x14ac:dyDescent="0.25">
      <c r="E23" s="216" t="s">
        <v>320</v>
      </c>
      <c r="F23" s="217" t="s">
        <v>20</v>
      </c>
      <c r="G23" s="218" t="s">
        <v>321</v>
      </c>
      <c r="H23" s="218" t="s">
        <v>294</v>
      </c>
      <c r="I23" s="218" t="s">
        <v>295</v>
      </c>
      <c r="J23" s="218" t="s">
        <v>322</v>
      </c>
      <c r="K23" s="219" t="s">
        <v>323</v>
      </c>
      <c r="L23" s="219" t="s">
        <v>324</v>
      </c>
    </row>
    <row r="24" spans="3:15" x14ac:dyDescent="0.25">
      <c r="E24" s="220">
        <v>40584465</v>
      </c>
      <c r="F24" s="221">
        <v>86796716</v>
      </c>
      <c r="G24" s="222">
        <f>+E24+F24</f>
        <v>127381181</v>
      </c>
      <c r="H24" s="223" t="s">
        <v>299</v>
      </c>
      <c r="I24" s="224">
        <v>113751591</v>
      </c>
      <c r="J24" s="225">
        <f>+K24+L24</f>
        <v>98642854</v>
      </c>
      <c r="K24" s="226">
        <v>12678297</v>
      </c>
      <c r="L24" s="227">
        <v>85964557</v>
      </c>
      <c r="M24" s="227"/>
      <c r="N24" s="454">
        <f>+J24+J25+J26+J27+J28+J29+J30+J31+J32</f>
        <v>689950050</v>
      </c>
      <c r="O24" s="456" t="s">
        <v>325</v>
      </c>
    </row>
    <row r="25" spans="3:15" x14ac:dyDescent="0.25">
      <c r="E25" s="220">
        <v>18707936</v>
      </c>
      <c r="F25" s="221">
        <v>17964000</v>
      </c>
      <c r="G25" s="222">
        <f t="shared" ref="G25:G31" si="1">+E25+F25</f>
        <v>36671936</v>
      </c>
      <c r="H25" s="223" t="s">
        <v>301</v>
      </c>
      <c r="I25" s="224">
        <v>25750000</v>
      </c>
      <c r="J25" s="225">
        <f t="shared" ref="J25:J35" si="2">+K25+L25</f>
        <v>36321080</v>
      </c>
      <c r="K25" s="226">
        <v>18656080</v>
      </c>
      <c r="L25" s="227">
        <v>17665000</v>
      </c>
      <c r="M25" s="227"/>
      <c r="N25" s="455"/>
      <c r="O25" s="455"/>
    </row>
    <row r="26" spans="3:15" x14ac:dyDescent="0.25">
      <c r="E26" s="220">
        <v>106860000</v>
      </c>
      <c r="F26" s="221">
        <v>28038000</v>
      </c>
      <c r="G26" s="222">
        <f t="shared" si="1"/>
        <v>134898000</v>
      </c>
      <c r="H26" s="223" t="s">
        <v>303</v>
      </c>
      <c r="I26" s="224">
        <v>29498000</v>
      </c>
      <c r="J26" s="225">
        <f t="shared" si="2"/>
        <v>40298000</v>
      </c>
      <c r="K26" s="226">
        <v>12260000</v>
      </c>
      <c r="L26" s="227">
        <v>28038000</v>
      </c>
      <c r="M26" s="227"/>
      <c r="N26" s="455"/>
      <c r="O26" s="455"/>
    </row>
    <row r="27" spans="3:15" x14ac:dyDescent="0.25">
      <c r="E27" s="220">
        <v>91582170</v>
      </c>
      <c r="F27" s="221">
        <v>4932478</v>
      </c>
      <c r="G27" s="222">
        <f t="shared" si="1"/>
        <v>96514648</v>
      </c>
      <c r="H27" s="223" t="s">
        <v>305</v>
      </c>
      <c r="I27" s="224">
        <v>87313938</v>
      </c>
      <c r="J27" s="225">
        <f t="shared" si="2"/>
        <v>95284348</v>
      </c>
      <c r="K27" s="226">
        <v>90351870</v>
      </c>
      <c r="L27" s="227">
        <v>4932478</v>
      </c>
      <c r="M27" s="227"/>
      <c r="N27" s="455"/>
      <c r="O27" s="455"/>
    </row>
    <row r="28" spans="3:15" x14ac:dyDescent="0.25">
      <c r="E28" s="220">
        <v>76045568</v>
      </c>
      <c r="F28" s="221">
        <v>6930000</v>
      </c>
      <c r="G28" s="222">
        <f t="shared" si="1"/>
        <v>82975568</v>
      </c>
      <c r="H28" s="223" t="s">
        <v>307</v>
      </c>
      <c r="I28" s="224">
        <v>64090000</v>
      </c>
      <c r="J28" s="225">
        <f t="shared" si="2"/>
        <v>75458600</v>
      </c>
      <c r="K28" s="226">
        <v>68528600</v>
      </c>
      <c r="L28" s="227">
        <v>6930000</v>
      </c>
      <c r="M28" s="227"/>
      <c r="N28" s="455"/>
      <c r="O28" s="455"/>
    </row>
    <row r="29" spans="3:15" x14ac:dyDescent="0.25">
      <c r="E29" s="220">
        <v>50525947</v>
      </c>
      <c r="F29" s="228"/>
      <c r="G29" s="222">
        <f t="shared" si="1"/>
        <v>50525947</v>
      </c>
      <c r="H29" s="223" t="s">
        <v>309</v>
      </c>
      <c r="I29" s="224">
        <v>50473464</v>
      </c>
      <c r="J29" s="225">
        <f t="shared" si="2"/>
        <v>49633464</v>
      </c>
      <c r="K29" s="226">
        <v>49633464</v>
      </c>
      <c r="L29" s="227"/>
      <c r="M29" s="227"/>
      <c r="N29" s="455"/>
      <c r="O29" s="455"/>
    </row>
    <row r="30" spans="3:15" x14ac:dyDescent="0.25">
      <c r="C30" s="229">
        <f>+D32+F32</f>
        <v>2318629</v>
      </c>
      <c r="E30" s="220">
        <v>17663000</v>
      </c>
      <c r="F30" s="228"/>
      <c r="G30" s="222">
        <f t="shared" si="1"/>
        <v>17663000</v>
      </c>
      <c r="H30" s="223" t="s">
        <v>311</v>
      </c>
      <c r="I30" s="224">
        <v>17663000</v>
      </c>
      <c r="J30" s="225">
        <f t="shared" si="2"/>
        <v>17663000</v>
      </c>
      <c r="K30" s="226">
        <v>17663000</v>
      </c>
      <c r="L30" s="227"/>
      <c r="M30" s="227"/>
      <c r="N30" s="455"/>
      <c r="O30" s="455"/>
    </row>
    <row r="31" spans="3:15" x14ac:dyDescent="0.25">
      <c r="E31" s="220">
        <v>8039782</v>
      </c>
      <c r="F31" s="228"/>
      <c r="G31" s="222">
        <f t="shared" si="1"/>
        <v>8039782</v>
      </c>
      <c r="H31" s="230" t="s">
        <v>326</v>
      </c>
      <c r="I31" s="224">
        <v>12360000</v>
      </c>
      <c r="J31" s="225">
        <f t="shared" si="2"/>
        <v>8039782</v>
      </c>
      <c r="K31" s="231">
        <v>8039782</v>
      </c>
      <c r="L31" s="227"/>
      <c r="M31" s="227"/>
      <c r="N31" s="455"/>
      <c r="O31" s="455"/>
    </row>
    <row r="32" spans="3:15" x14ac:dyDescent="0.25">
      <c r="C32" s="228"/>
      <c r="D32" s="232">
        <v>1582619</v>
      </c>
      <c r="E32" s="220">
        <v>307057946</v>
      </c>
      <c r="F32" s="232">
        <v>736010</v>
      </c>
      <c r="G32" s="222">
        <f>+D32+E32+F32</f>
        <v>309376575</v>
      </c>
      <c r="H32" s="230" t="s">
        <v>327</v>
      </c>
      <c r="I32" s="224">
        <v>0</v>
      </c>
      <c r="J32" s="225">
        <f t="shared" si="2"/>
        <v>268608922</v>
      </c>
      <c r="K32" s="226">
        <v>267120922</v>
      </c>
      <c r="L32" s="227">
        <v>1488000</v>
      </c>
      <c r="M32" s="227"/>
      <c r="N32" s="455"/>
      <c r="O32" s="455"/>
    </row>
    <row r="33" spans="2:15" x14ac:dyDescent="0.25">
      <c r="B33" s="228"/>
      <c r="C33" s="228"/>
      <c r="D33" s="228"/>
      <c r="E33" s="233">
        <v>6007531.6500000004</v>
      </c>
      <c r="F33" s="228"/>
      <c r="G33" s="234">
        <f>+D33+E33+F33</f>
        <v>6007531.6500000004</v>
      </c>
      <c r="H33" s="230" t="s">
        <v>328</v>
      </c>
      <c r="I33" s="224">
        <v>5883694</v>
      </c>
      <c r="J33" s="235">
        <f t="shared" si="2"/>
        <v>5883694</v>
      </c>
      <c r="K33" s="236">
        <v>5883694</v>
      </c>
      <c r="L33" s="227"/>
      <c r="M33" s="227"/>
      <c r="N33" s="454">
        <f>+J33+J34</f>
        <v>117340916</v>
      </c>
      <c r="O33" s="456" t="s">
        <v>329</v>
      </c>
    </row>
    <row r="34" spans="2:15" x14ac:dyDescent="0.25">
      <c r="B34" s="232">
        <v>3842321</v>
      </c>
      <c r="C34" s="232">
        <v>10554162</v>
      </c>
      <c r="D34" s="232">
        <v>256447</v>
      </c>
      <c r="E34" s="233">
        <v>208790249</v>
      </c>
      <c r="F34" s="232">
        <v>8797257</v>
      </c>
      <c r="G34" s="234">
        <f>+B34+C34+D34+E34+F34</f>
        <v>232240436</v>
      </c>
      <c r="H34" s="230" t="s">
        <v>330</v>
      </c>
      <c r="I34" s="224">
        <v>208790249</v>
      </c>
      <c r="J34" s="235">
        <f t="shared" si="2"/>
        <v>111457222</v>
      </c>
      <c r="K34" s="228">
        <v>110743821</v>
      </c>
      <c r="L34" s="228">
        <v>713401</v>
      </c>
      <c r="M34" s="228" t="s">
        <v>348</v>
      </c>
      <c r="N34" s="455"/>
      <c r="O34" s="455"/>
    </row>
    <row r="35" spans="2:15" x14ac:dyDescent="0.25">
      <c r="E35" s="228">
        <v>1842627466</v>
      </c>
      <c r="F35" s="228"/>
      <c r="G35" s="237">
        <f>+B35+E35+F35</f>
        <v>1842627466</v>
      </c>
      <c r="H35" s="230" t="s">
        <v>331</v>
      </c>
      <c r="I35" s="237">
        <v>1842627466</v>
      </c>
      <c r="J35" s="238">
        <f t="shared" si="2"/>
        <v>441220681.76999998</v>
      </c>
      <c r="K35" s="227">
        <v>441220681.76999998</v>
      </c>
      <c r="L35" s="227"/>
      <c r="M35" s="227"/>
      <c r="N35" s="239">
        <v>441220681.76999998</v>
      </c>
      <c r="O35" s="240" t="s">
        <v>332</v>
      </c>
    </row>
    <row r="36" spans="2:15" x14ac:dyDescent="0.25">
      <c r="B36" s="241"/>
      <c r="E36" s="242">
        <v>1496533884</v>
      </c>
      <c r="F36" s="228"/>
      <c r="G36" s="269">
        <f t="shared" ref="G36" si="3">+E36+F36</f>
        <v>1496533884</v>
      </c>
      <c r="H36" s="230" t="s">
        <v>333</v>
      </c>
      <c r="I36" s="243">
        <v>1496533884</v>
      </c>
      <c r="J36" s="244">
        <v>0</v>
      </c>
      <c r="K36" s="227">
        <v>0</v>
      </c>
      <c r="L36" s="227"/>
      <c r="M36" s="227"/>
      <c r="N36" s="243">
        <v>1496533884</v>
      </c>
      <c r="O36" s="245" t="s">
        <v>334</v>
      </c>
    </row>
    <row r="37" spans="2:15" ht="18.75" x14ac:dyDescent="0.3">
      <c r="B37" s="241"/>
      <c r="C37" s="229">
        <f>+E36+B34+C34+D34+F34</f>
        <v>1519984071</v>
      </c>
      <c r="E37" s="228"/>
      <c r="F37" s="228"/>
      <c r="G37" s="243"/>
      <c r="H37" s="246" t="s">
        <v>23</v>
      </c>
      <c r="I37" s="247"/>
      <c r="J37" s="248">
        <f>SUM(J24:J36)</f>
        <v>1248511647.77</v>
      </c>
    </row>
    <row r="38" spans="2:15" x14ac:dyDescent="0.25">
      <c r="C38" s="229"/>
      <c r="G38" s="229">
        <f>+G33+G34+G36</f>
        <v>1734781851.6500001</v>
      </c>
      <c r="K38" s="227">
        <v>4155668737</v>
      </c>
      <c r="L38" s="229">
        <f>+K38-J37</f>
        <v>2907157089.23</v>
      </c>
      <c r="M38" s="229"/>
    </row>
    <row r="39" spans="2:15" x14ac:dyDescent="0.25">
      <c r="E39" s="229">
        <f>+E33+E34+E36</f>
        <v>1711331664.6500001</v>
      </c>
      <c r="G39" s="203" t="s">
        <v>335</v>
      </c>
    </row>
    <row r="40" spans="2:15" x14ac:dyDescent="0.25">
      <c r="G40" s="228">
        <v>34520000</v>
      </c>
    </row>
    <row r="41" spans="2:15" x14ac:dyDescent="0.25">
      <c r="E41" s="229">
        <f>+E33+E34</f>
        <v>214797780.65000001</v>
      </c>
      <c r="G41" s="228">
        <v>178387335</v>
      </c>
      <c r="I41" s="228">
        <v>5883694</v>
      </c>
      <c r="J41" s="228">
        <v>5883694</v>
      </c>
    </row>
    <row r="42" spans="2:15" x14ac:dyDescent="0.25">
      <c r="G42" s="228">
        <v>128825205</v>
      </c>
      <c r="H42" s="230" t="s">
        <v>327</v>
      </c>
      <c r="I42" s="228"/>
      <c r="J42" s="228">
        <v>268608922</v>
      </c>
    </row>
    <row r="43" spans="2:15" x14ac:dyDescent="0.25">
      <c r="C43" s="228"/>
      <c r="D43" s="228"/>
      <c r="E43" s="228"/>
      <c r="F43" s="228"/>
      <c r="G43" s="228">
        <v>852704306</v>
      </c>
      <c r="K43" s="229"/>
    </row>
    <row r="44" spans="2:15" x14ac:dyDescent="0.25">
      <c r="E44" s="228"/>
      <c r="F44" s="228"/>
      <c r="G44" s="228">
        <v>137622526</v>
      </c>
    </row>
    <row r="45" spans="2:15" x14ac:dyDescent="0.25">
      <c r="G45" s="228">
        <v>164474512</v>
      </c>
    </row>
    <row r="46" spans="2:15" x14ac:dyDescent="0.25">
      <c r="G46" s="249">
        <f>SUM(G40:G45)</f>
        <v>1496533884</v>
      </c>
    </row>
    <row r="47" spans="2:15" x14ac:dyDescent="0.25">
      <c r="G47" s="229">
        <f>+G34+G33</f>
        <v>238247967.65000001</v>
      </c>
    </row>
    <row r="48" spans="2:15" x14ac:dyDescent="0.25">
      <c r="G48" s="229"/>
    </row>
    <row r="49" spans="6:13" x14ac:dyDescent="0.25">
      <c r="G49" s="254" t="s">
        <v>346</v>
      </c>
      <c r="H49" s="254" t="s">
        <v>343</v>
      </c>
      <c r="I49" s="254" t="s">
        <v>344</v>
      </c>
      <c r="J49" s="254" t="s">
        <v>345</v>
      </c>
    </row>
    <row r="50" spans="6:13" x14ac:dyDescent="0.25">
      <c r="F50" s="250"/>
      <c r="G50" s="463" t="s">
        <v>336</v>
      </c>
      <c r="H50" s="251" t="s">
        <v>337</v>
      </c>
      <c r="I50" s="239">
        <v>144661194</v>
      </c>
      <c r="J50" s="462">
        <f>+I51/I50</f>
        <v>0.99218063276872992</v>
      </c>
      <c r="K50" s="250"/>
      <c r="L50" s="457"/>
      <c r="M50" s="457"/>
    </row>
    <row r="51" spans="6:13" x14ac:dyDescent="0.25">
      <c r="G51" s="463"/>
      <c r="H51" s="251" t="s">
        <v>338</v>
      </c>
      <c r="I51" s="252">
        <v>143530035</v>
      </c>
      <c r="J51" s="462"/>
    </row>
    <row r="52" spans="6:13" x14ac:dyDescent="0.25">
      <c r="G52" s="463"/>
      <c r="H52" s="223" t="s">
        <v>339</v>
      </c>
      <c r="I52" s="239">
        <v>717066814</v>
      </c>
      <c r="J52" s="462">
        <f>+I53/I52</f>
        <v>0.75994594138336458</v>
      </c>
    </row>
    <row r="53" spans="6:13" x14ac:dyDescent="0.25">
      <c r="G53" s="463"/>
      <c r="H53" s="223" t="s">
        <v>340</v>
      </c>
      <c r="I53" s="252">
        <v>544932015</v>
      </c>
      <c r="J53" s="462"/>
    </row>
    <row r="54" spans="6:13" x14ac:dyDescent="0.25">
      <c r="G54" s="463"/>
      <c r="H54" s="223" t="s">
        <v>341</v>
      </c>
      <c r="I54" s="239">
        <v>2318629</v>
      </c>
      <c r="J54" s="462">
        <f>+I55/I54</f>
        <v>0.64175855645728574</v>
      </c>
    </row>
    <row r="55" spans="6:13" x14ac:dyDescent="0.25">
      <c r="G55" s="463"/>
      <c r="H55" s="223" t="s">
        <v>342</v>
      </c>
      <c r="I55" s="239">
        <v>1488000</v>
      </c>
      <c r="J55" s="462"/>
    </row>
    <row r="56" spans="6:13" ht="18.75" customHeight="1" x14ac:dyDescent="0.25">
      <c r="G56" s="465" t="s">
        <v>347</v>
      </c>
      <c r="H56" s="223" t="s">
        <v>339</v>
      </c>
      <c r="I56" s="239">
        <v>214797780.65000001</v>
      </c>
      <c r="J56" s="462">
        <f>+I57/I56</f>
        <v>0.54296424593900938</v>
      </c>
    </row>
    <row r="57" spans="6:13" x14ac:dyDescent="0.25">
      <c r="G57" s="465"/>
      <c r="H57" s="223" t="s">
        <v>340</v>
      </c>
      <c r="I57" s="239">
        <v>116627515</v>
      </c>
      <c r="J57" s="462"/>
    </row>
    <row r="58" spans="6:13" x14ac:dyDescent="0.25">
      <c r="G58" s="465"/>
      <c r="H58" s="223" t="s">
        <v>341</v>
      </c>
      <c r="I58" s="239">
        <v>1519984071</v>
      </c>
      <c r="J58" s="464">
        <f>+I59/I58</f>
        <v>4.6934768173633053E-4</v>
      </c>
    </row>
    <row r="59" spans="6:13" x14ac:dyDescent="0.25">
      <c r="G59" s="465"/>
      <c r="H59" s="223" t="s">
        <v>342</v>
      </c>
      <c r="I59" s="239">
        <v>713401</v>
      </c>
      <c r="J59" s="464"/>
    </row>
    <row r="60" spans="6:13" x14ac:dyDescent="0.25">
      <c r="G60" s="463" t="s">
        <v>349</v>
      </c>
      <c r="H60" s="253" t="s">
        <v>350</v>
      </c>
      <c r="I60" s="239">
        <v>1842627466</v>
      </c>
      <c r="J60" s="462">
        <f>+I61/I60</f>
        <v>0.2394519184758532</v>
      </c>
    </row>
    <row r="61" spans="6:13" x14ac:dyDescent="0.25">
      <c r="G61" s="463"/>
      <c r="H61" s="253" t="s">
        <v>351</v>
      </c>
      <c r="I61" s="239">
        <v>441220681.76999998</v>
      </c>
      <c r="J61" s="462"/>
    </row>
    <row r="62" spans="6:13" x14ac:dyDescent="0.25">
      <c r="I62" s="229"/>
    </row>
    <row r="63" spans="6:13" x14ac:dyDescent="0.25">
      <c r="F63" s="278">
        <f>+G64+F65</f>
        <v>145411654</v>
      </c>
    </row>
    <row r="64" spans="6:13" x14ac:dyDescent="0.25">
      <c r="F64" s="229">
        <f>+F74-G64</f>
        <v>-142246416</v>
      </c>
      <c r="G64" s="203">
        <v>143829035</v>
      </c>
      <c r="H64" s="228">
        <v>4441455956</v>
      </c>
      <c r="J64" s="461">
        <f>+H65/H64</f>
        <v>0.28110413778017435</v>
      </c>
    </row>
    <row r="65" spans="2:15" x14ac:dyDescent="0.25">
      <c r="F65" s="228">
        <v>1582619</v>
      </c>
      <c r="H65" s="228">
        <v>1248511647</v>
      </c>
      <c r="J65" s="457"/>
    </row>
    <row r="66" spans="2:15" ht="18.75" x14ac:dyDescent="0.3">
      <c r="C66" s="229">
        <f>+C74+C73+C72+C71+C70+C69</f>
        <v>146243813</v>
      </c>
      <c r="D66" s="466" t="s">
        <v>381</v>
      </c>
      <c r="E66" s="466"/>
      <c r="F66" s="466"/>
      <c r="G66" s="229"/>
    </row>
    <row r="68" spans="2:15" x14ac:dyDescent="0.25">
      <c r="C68" s="203" t="s">
        <v>384</v>
      </c>
      <c r="D68" s="203" t="s">
        <v>348</v>
      </c>
      <c r="E68" s="216" t="s">
        <v>320</v>
      </c>
      <c r="F68" s="217" t="s">
        <v>20</v>
      </c>
      <c r="G68" s="218" t="s">
        <v>321</v>
      </c>
      <c r="H68" s="218" t="s">
        <v>294</v>
      </c>
      <c r="I68" s="218" t="s">
        <v>295</v>
      </c>
      <c r="J68" s="218" t="s">
        <v>322</v>
      </c>
      <c r="K68" s="219" t="s">
        <v>323</v>
      </c>
      <c r="L68" s="219" t="s">
        <v>324</v>
      </c>
    </row>
    <row r="69" spans="2:15" x14ac:dyDescent="0.25">
      <c r="C69" s="221">
        <v>87095716</v>
      </c>
      <c r="D69" s="228">
        <v>1582619</v>
      </c>
      <c r="E69" s="274">
        <v>40584465</v>
      </c>
      <c r="F69" s="221">
        <v>86796716</v>
      </c>
      <c r="G69" s="222">
        <f>+E69+F69</f>
        <v>127381181</v>
      </c>
      <c r="H69" s="223" t="s">
        <v>299</v>
      </c>
      <c r="I69" s="224">
        <v>113751591</v>
      </c>
      <c r="J69" s="225">
        <f>+K69+L69</f>
        <v>98642854</v>
      </c>
      <c r="K69" s="226">
        <v>12678297</v>
      </c>
      <c r="L69" s="227">
        <v>85964557</v>
      </c>
      <c r="M69" s="227"/>
      <c r="N69" s="454">
        <f>+J69+J70+J71+J72+J73+J74+J75+J76+J78</f>
        <v>689950050</v>
      </c>
      <c r="O69" s="456" t="s">
        <v>325</v>
      </c>
    </row>
    <row r="70" spans="2:15" x14ac:dyDescent="0.25">
      <c r="C70" s="221">
        <v>17665000</v>
      </c>
      <c r="D70" s="228">
        <v>736010</v>
      </c>
      <c r="E70" s="274">
        <v>18656080</v>
      </c>
      <c r="F70" s="221">
        <v>17665000</v>
      </c>
      <c r="G70" s="222">
        <f t="shared" ref="G70:G77" si="4">+E70+F70</f>
        <v>36321080</v>
      </c>
      <c r="H70" s="223" t="s">
        <v>301</v>
      </c>
      <c r="I70" s="224">
        <v>25750000</v>
      </c>
      <c r="J70" s="225">
        <f t="shared" ref="J70:J81" si="5">+K70+L70</f>
        <v>36321080</v>
      </c>
      <c r="K70" s="226">
        <v>18656080</v>
      </c>
      <c r="L70" s="227">
        <v>17665000</v>
      </c>
      <c r="M70" s="227"/>
      <c r="N70" s="455"/>
      <c r="O70" s="455"/>
    </row>
    <row r="71" spans="2:15" x14ac:dyDescent="0.25">
      <c r="C71" s="273">
        <v>28038000</v>
      </c>
      <c r="E71" s="274">
        <v>106860000</v>
      </c>
      <c r="F71" s="273">
        <v>28337000</v>
      </c>
      <c r="G71" s="222">
        <f t="shared" si="4"/>
        <v>135197000</v>
      </c>
      <c r="H71" s="223" t="s">
        <v>303</v>
      </c>
      <c r="I71" s="224">
        <v>29498000</v>
      </c>
      <c r="J71" s="225">
        <f t="shared" si="5"/>
        <v>40298000</v>
      </c>
      <c r="K71" s="226">
        <v>12260000</v>
      </c>
      <c r="L71" s="227">
        <v>28038000</v>
      </c>
      <c r="M71" s="227"/>
      <c r="N71" s="455"/>
      <c r="O71" s="455"/>
    </row>
    <row r="72" spans="2:15" x14ac:dyDescent="0.25">
      <c r="C72" s="221">
        <v>4932478</v>
      </c>
      <c r="E72" s="274">
        <v>90351870</v>
      </c>
      <c r="F72" s="221">
        <v>4932478</v>
      </c>
      <c r="G72" s="222">
        <f t="shared" si="4"/>
        <v>95284348</v>
      </c>
      <c r="H72" s="223" t="s">
        <v>305</v>
      </c>
      <c r="I72" s="224">
        <v>87313938</v>
      </c>
      <c r="J72" s="225">
        <f t="shared" si="5"/>
        <v>95284348</v>
      </c>
      <c r="K72" s="226">
        <v>90351870</v>
      </c>
      <c r="L72" s="227">
        <v>4932478</v>
      </c>
      <c r="M72" s="227"/>
      <c r="N72" s="455"/>
      <c r="O72" s="455"/>
    </row>
    <row r="73" spans="2:15" x14ac:dyDescent="0.25">
      <c r="C73" s="221">
        <v>6930000</v>
      </c>
      <c r="E73" s="274">
        <v>68528600</v>
      </c>
      <c r="F73" s="221">
        <v>6930000</v>
      </c>
      <c r="G73" s="222">
        <f t="shared" si="4"/>
        <v>75458600</v>
      </c>
      <c r="H73" s="223" t="s">
        <v>307</v>
      </c>
      <c r="I73" s="224">
        <v>64090000</v>
      </c>
      <c r="J73" s="225">
        <f t="shared" si="5"/>
        <v>75458600</v>
      </c>
      <c r="K73" s="226">
        <v>68528600</v>
      </c>
      <c r="L73" s="227">
        <v>6930000</v>
      </c>
      <c r="M73" s="227"/>
      <c r="N73" s="455"/>
      <c r="O73" s="455"/>
    </row>
    <row r="74" spans="2:15" x14ac:dyDescent="0.25">
      <c r="C74" s="279">
        <v>1582619</v>
      </c>
      <c r="E74" s="274">
        <v>49633464</v>
      </c>
      <c r="F74" s="228">
        <v>1582619</v>
      </c>
      <c r="G74" s="222">
        <f t="shared" si="4"/>
        <v>51216083</v>
      </c>
      <c r="H74" s="223" t="s">
        <v>309</v>
      </c>
      <c r="I74" s="224">
        <v>50473464</v>
      </c>
      <c r="J74" s="225">
        <f t="shared" si="5"/>
        <v>49633464</v>
      </c>
      <c r="K74" s="226">
        <v>49633464</v>
      </c>
      <c r="L74" s="227"/>
      <c r="M74" s="227"/>
      <c r="N74" s="455"/>
      <c r="O74" s="455"/>
    </row>
    <row r="75" spans="2:15" x14ac:dyDescent="0.25">
      <c r="C75" s="229">
        <f>+D78+F78</f>
        <v>2318629</v>
      </c>
      <c r="E75" s="274">
        <v>17663000</v>
      </c>
      <c r="F75" s="228"/>
      <c r="G75" s="222">
        <f t="shared" si="4"/>
        <v>17663000</v>
      </c>
      <c r="H75" s="223" t="s">
        <v>311</v>
      </c>
      <c r="I75" s="224">
        <v>17663000</v>
      </c>
      <c r="J75" s="225">
        <f t="shared" si="5"/>
        <v>17663000</v>
      </c>
      <c r="K75" s="226">
        <v>17663000</v>
      </c>
      <c r="L75" s="227"/>
      <c r="M75" s="227"/>
      <c r="N75" s="455"/>
      <c r="O75" s="455"/>
    </row>
    <row r="76" spans="2:15" x14ac:dyDescent="0.25">
      <c r="E76" s="274">
        <v>8039782</v>
      </c>
      <c r="F76" s="228"/>
      <c r="G76" s="222">
        <f t="shared" si="4"/>
        <v>8039782</v>
      </c>
      <c r="H76" s="230" t="s">
        <v>326</v>
      </c>
      <c r="I76" s="224">
        <v>12360000</v>
      </c>
      <c r="J76" s="225">
        <f t="shared" si="5"/>
        <v>8039782</v>
      </c>
      <c r="K76" s="231">
        <v>8039782</v>
      </c>
      <c r="L76" s="227"/>
      <c r="M76" s="227"/>
      <c r="N76" s="455"/>
      <c r="O76" s="455"/>
    </row>
    <row r="77" spans="2:15" x14ac:dyDescent="0.25">
      <c r="E77" s="274">
        <v>316749553</v>
      </c>
      <c r="F77" s="228"/>
      <c r="G77" s="222">
        <f t="shared" si="4"/>
        <v>316749553</v>
      </c>
      <c r="H77" s="230" t="s">
        <v>382</v>
      </c>
      <c r="I77" s="224"/>
      <c r="J77" s="225"/>
      <c r="K77" s="231"/>
      <c r="L77" s="227"/>
      <c r="M77" s="227"/>
      <c r="N77" s="455"/>
      <c r="O77" s="455"/>
    </row>
    <row r="78" spans="2:15" x14ac:dyDescent="0.25">
      <c r="C78" s="228"/>
      <c r="D78" s="232">
        <v>1582619</v>
      </c>
      <c r="E78" s="220">
        <v>307057946</v>
      </c>
      <c r="F78" s="232">
        <v>736010</v>
      </c>
      <c r="G78" s="222">
        <f>+D78+E78+F78</f>
        <v>309376575</v>
      </c>
      <c r="H78" s="230" t="s">
        <v>327</v>
      </c>
      <c r="I78" s="224">
        <v>0</v>
      </c>
      <c r="J78" s="225">
        <f t="shared" si="5"/>
        <v>268608922</v>
      </c>
      <c r="K78" s="226">
        <v>267120922</v>
      </c>
      <c r="L78" s="227">
        <v>1488000</v>
      </c>
      <c r="M78" s="227"/>
      <c r="N78" s="455"/>
      <c r="O78" s="455"/>
    </row>
    <row r="79" spans="2:15" x14ac:dyDescent="0.25">
      <c r="B79" s="228"/>
      <c r="C79" s="228"/>
      <c r="D79" s="228"/>
      <c r="E79" s="233">
        <v>6007531.6500000004</v>
      </c>
      <c r="F79" s="228"/>
      <c r="G79" s="234">
        <f>+D79+E79+F79</f>
        <v>6007531.6500000004</v>
      </c>
      <c r="H79" s="230" t="s">
        <v>328</v>
      </c>
      <c r="I79" s="224">
        <v>5883694</v>
      </c>
      <c r="J79" s="235">
        <f t="shared" si="5"/>
        <v>5883694</v>
      </c>
      <c r="K79" s="236">
        <v>5883694</v>
      </c>
      <c r="L79" s="227"/>
      <c r="M79" s="227"/>
      <c r="N79" s="454">
        <f>+J79+J80</f>
        <v>117340916</v>
      </c>
      <c r="O79" s="456" t="s">
        <v>329</v>
      </c>
    </row>
    <row r="80" spans="2:15" x14ac:dyDescent="0.25">
      <c r="B80" s="232">
        <v>3842321</v>
      </c>
      <c r="C80" s="232">
        <v>10554162</v>
      </c>
      <c r="D80" s="232">
        <v>256447</v>
      </c>
      <c r="E80" s="233">
        <v>208790249</v>
      </c>
      <c r="F80" s="232">
        <v>8797257</v>
      </c>
      <c r="G80" s="234">
        <f>+B80+C80+D80+E80+F80</f>
        <v>232240436</v>
      </c>
      <c r="H80" s="230" t="s">
        <v>330</v>
      </c>
      <c r="I80" s="224">
        <v>208790249</v>
      </c>
      <c r="J80" s="235">
        <f t="shared" si="5"/>
        <v>111457222</v>
      </c>
      <c r="K80" s="228">
        <v>110743821</v>
      </c>
      <c r="L80" s="228">
        <v>713401</v>
      </c>
      <c r="M80" s="228" t="s">
        <v>348</v>
      </c>
      <c r="N80" s="455"/>
      <c r="O80" s="455"/>
    </row>
    <row r="81" spans="2:15" x14ac:dyDescent="0.25">
      <c r="E81" s="228">
        <v>1842627466</v>
      </c>
      <c r="F81" s="228"/>
      <c r="G81" s="237">
        <f>+B81+E81+F81</f>
        <v>1842627466</v>
      </c>
      <c r="H81" s="230" t="s">
        <v>331</v>
      </c>
      <c r="I81" s="237">
        <v>1842627466</v>
      </c>
      <c r="J81" s="238">
        <f t="shared" si="5"/>
        <v>441220681.76999998</v>
      </c>
      <c r="K81" s="227">
        <v>441220681.76999998</v>
      </c>
      <c r="L81" s="227"/>
      <c r="M81" s="227"/>
      <c r="N81" s="239">
        <v>441220681.76999998</v>
      </c>
      <c r="O81" s="240" t="s">
        <v>332</v>
      </c>
    </row>
    <row r="82" spans="2:15" x14ac:dyDescent="0.25">
      <c r="B82" s="241"/>
      <c r="E82" s="242">
        <v>1496533884</v>
      </c>
      <c r="F82" s="228"/>
      <c r="G82" s="269">
        <f t="shared" ref="G82" si="6">+E82+F82</f>
        <v>1496533884</v>
      </c>
      <c r="H82" s="230" t="s">
        <v>333</v>
      </c>
      <c r="I82" s="243">
        <v>1496533884</v>
      </c>
      <c r="J82" s="244">
        <v>0</v>
      </c>
      <c r="K82" s="227">
        <v>0</v>
      </c>
      <c r="L82" s="227"/>
      <c r="M82" s="227"/>
      <c r="N82" s="243">
        <v>1496533884</v>
      </c>
      <c r="O82" s="245" t="s">
        <v>334</v>
      </c>
    </row>
    <row r="83" spans="2:15" ht="18.75" x14ac:dyDescent="0.3">
      <c r="B83" s="241"/>
      <c r="C83" s="229">
        <f>+E82+B80+C80+D80+F80</f>
        <v>1519984071</v>
      </c>
      <c r="E83" s="228"/>
      <c r="F83" s="228"/>
      <c r="G83" s="243"/>
      <c r="H83" s="246" t="s">
        <v>23</v>
      </c>
      <c r="I83" s="247"/>
      <c r="J83" s="248">
        <f>SUM(J69:J82)</f>
        <v>1248511647.77</v>
      </c>
    </row>
    <row r="84" spans="2:15" x14ac:dyDescent="0.25">
      <c r="C84" s="229"/>
      <c r="G84" s="229">
        <f>+G79+G80+G82</f>
        <v>1734781851.6500001</v>
      </c>
      <c r="K84" s="227">
        <v>4155668737</v>
      </c>
      <c r="L84" s="229">
        <f>+K84-J83</f>
        <v>2907157089.23</v>
      </c>
      <c r="M84" s="229"/>
    </row>
    <row r="88" spans="2:15" x14ac:dyDescent="0.25">
      <c r="G88" s="468" t="s">
        <v>388</v>
      </c>
      <c r="H88" s="468"/>
      <c r="I88" s="468"/>
      <c r="J88" s="468"/>
      <c r="K88" s="468"/>
    </row>
    <row r="89" spans="2:15" x14ac:dyDescent="0.25">
      <c r="I89" s="281" t="s">
        <v>320</v>
      </c>
      <c r="J89" s="281" t="s">
        <v>20</v>
      </c>
      <c r="K89" s="281" t="s">
        <v>348</v>
      </c>
    </row>
    <row r="90" spans="2:15" x14ac:dyDescent="0.25">
      <c r="G90" s="467" t="s">
        <v>387</v>
      </c>
      <c r="H90" s="282" t="s">
        <v>299</v>
      </c>
      <c r="I90" s="228">
        <v>59984465</v>
      </c>
      <c r="J90" s="228">
        <v>86263557</v>
      </c>
      <c r="K90" s="228"/>
      <c r="L90" s="469">
        <f>+I90+I91+I92+I93+I94+I95+I96+I97+I98+J90+J91+J92+J93+J94+K98</f>
        <v>863214478</v>
      </c>
    </row>
    <row r="91" spans="2:15" ht="30" x14ac:dyDescent="0.25">
      <c r="G91" s="467"/>
      <c r="H91" s="282" t="s">
        <v>301</v>
      </c>
      <c r="I91" s="228">
        <v>18656080</v>
      </c>
      <c r="J91" s="228">
        <v>17665000</v>
      </c>
      <c r="K91" s="228"/>
      <c r="L91" s="470"/>
    </row>
    <row r="92" spans="2:15" x14ac:dyDescent="0.25">
      <c r="G92" s="467"/>
      <c r="H92" s="282" t="s">
        <v>303</v>
      </c>
      <c r="I92" s="228">
        <v>87460000</v>
      </c>
      <c r="J92" s="228">
        <v>28038000</v>
      </c>
      <c r="L92" s="470"/>
    </row>
    <row r="93" spans="2:15" x14ac:dyDescent="0.25">
      <c r="G93" s="467"/>
      <c r="H93" s="282" t="s">
        <v>305</v>
      </c>
      <c r="I93" s="228">
        <v>90351870</v>
      </c>
      <c r="J93" s="228">
        <v>4932478</v>
      </c>
      <c r="L93" s="470"/>
    </row>
    <row r="94" spans="2:15" ht="30" x14ac:dyDescent="0.25">
      <c r="G94" s="467"/>
      <c r="H94" s="282" t="s">
        <v>307</v>
      </c>
      <c r="I94" s="228">
        <v>68528600</v>
      </c>
      <c r="J94" s="228">
        <v>6930000</v>
      </c>
      <c r="L94" s="470"/>
    </row>
    <row r="95" spans="2:15" ht="30" x14ac:dyDescent="0.25">
      <c r="G95" s="467"/>
      <c r="H95" s="282" t="s">
        <v>309</v>
      </c>
      <c r="I95" s="228">
        <v>49633464</v>
      </c>
      <c r="K95" s="228"/>
      <c r="L95" s="470"/>
    </row>
    <row r="96" spans="2:15" x14ac:dyDescent="0.25">
      <c r="G96" s="467"/>
      <c r="H96" s="282" t="s">
        <v>311</v>
      </c>
      <c r="I96" s="228">
        <v>17663000</v>
      </c>
      <c r="K96" s="228"/>
      <c r="L96" s="470"/>
    </row>
    <row r="97" spans="7:12" ht="30" x14ac:dyDescent="0.25">
      <c r="G97" s="467"/>
      <c r="H97" s="282" t="s">
        <v>326</v>
      </c>
      <c r="I97" s="228">
        <v>8039782</v>
      </c>
      <c r="K97" s="228"/>
      <c r="L97" s="470"/>
    </row>
    <row r="98" spans="7:12" x14ac:dyDescent="0.25">
      <c r="G98" s="467"/>
      <c r="H98" s="282" t="s">
        <v>382</v>
      </c>
      <c r="I98" s="228">
        <v>316749553</v>
      </c>
      <c r="K98" s="228">
        <v>2318629</v>
      </c>
      <c r="L98" s="470"/>
    </row>
    <row r="99" spans="7:12" ht="30" x14ac:dyDescent="0.25">
      <c r="G99" s="467" t="s">
        <v>390</v>
      </c>
      <c r="H99" s="284" t="s">
        <v>328</v>
      </c>
      <c r="I99" s="228">
        <v>6007531.6500000004</v>
      </c>
      <c r="L99" s="471">
        <f>+I99+J99+K99+I100+J100+K100+K101</f>
        <v>1734781852.21</v>
      </c>
    </row>
    <row r="100" spans="7:12" ht="30" x14ac:dyDescent="0.25">
      <c r="G100" s="467"/>
      <c r="H100" s="284" t="s">
        <v>330</v>
      </c>
      <c r="I100" s="228">
        <v>208790249.56</v>
      </c>
      <c r="K100" s="228">
        <v>23450187</v>
      </c>
      <c r="L100" s="471"/>
    </row>
    <row r="101" spans="7:12" ht="30" x14ac:dyDescent="0.25">
      <c r="G101" s="467"/>
      <c r="H101" s="284" t="s">
        <v>333</v>
      </c>
      <c r="I101" s="228"/>
      <c r="K101" s="228">
        <v>1496533884</v>
      </c>
      <c r="L101" s="471"/>
    </row>
    <row r="102" spans="7:12" ht="30" x14ac:dyDescent="0.25">
      <c r="H102" s="283" t="s">
        <v>331</v>
      </c>
      <c r="I102" s="228"/>
      <c r="J102" s="228">
        <v>652171717</v>
      </c>
      <c r="K102" s="228">
        <v>1648302043</v>
      </c>
      <c r="L102" s="229">
        <f>+J102+K102</f>
        <v>2300473760</v>
      </c>
    </row>
    <row r="103" spans="7:12" x14ac:dyDescent="0.25">
      <c r="I103" s="286">
        <f>SUM(I90:I102)</f>
        <v>931864595.21000004</v>
      </c>
      <c r="J103" s="286">
        <f t="shared" ref="J103:K103" si="7">SUM(J90:J102)</f>
        <v>796000752</v>
      </c>
      <c r="K103" s="286">
        <f t="shared" si="7"/>
        <v>3170604743</v>
      </c>
      <c r="L103" s="229">
        <f>SUM(L90:L102)</f>
        <v>4898470090.21</v>
      </c>
    </row>
    <row r="107" spans="7:12" x14ac:dyDescent="0.25">
      <c r="J107" s="228">
        <v>6007531.6500000004</v>
      </c>
    </row>
    <row r="108" spans="7:12" x14ac:dyDescent="0.25">
      <c r="J108" s="228">
        <v>208790249.56</v>
      </c>
    </row>
    <row r="109" spans="7:12" x14ac:dyDescent="0.25">
      <c r="J109" s="228">
        <v>8797257</v>
      </c>
    </row>
    <row r="110" spans="7:12" x14ac:dyDescent="0.25">
      <c r="J110" s="228">
        <v>3842321</v>
      </c>
    </row>
    <row r="111" spans="7:12" x14ac:dyDescent="0.25">
      <c r="J111" s="228">
        <v>10554162</v>
      </c>
    </row>
    <row r="112" spans="7:12" x14ac:dyDescent="0.25">
      <c r="J112" s="228">
        <v>256447</v>
      </c>
    </row>
    <row r="113" spans="10:10" x14ac:dyDescent="0.25">
      <c r="J113" s="285">
        <f>SUM(J107:J112)</f>
        <v>238247968.21000001</v>
      </c>
    </row>
  </sheetData>
  <mergeCells count="28">
    <mergeCell ref="G90:G98"/>
    <mergeCell ref="G88:K88"/>
    <mergeCell ref="L90:L98"/>
    <mergeCell ref="L99:L101"/>
    <mergeCell ref="G99:G101"/>
    <mergeCell ref="N69:N78"/>
    <mergeCell ref="O69:O78"/>
    <mergeCell ref="N79:N80"/>
    <mergeCell ref="O79:O80"/>
    <mergeCell ref="D66:F66"/>
    <mergeCell ref="J64:J65"/>
    <mergeCell ref="J54:J55"/>
    <mergeCell ref="G50:G55"/>
    <mergeCell ref="J56:J57"/>
    <mergeCell ref="J58:J59"/>
    <mergeCell ref="G56:G59"/>
    <mergeCell ref="J60:J61"/>
    <mergeCell ref="G60:G61"/>
    <mergeCell ref="J50:J51"/>
    <mergeCell ref="J52:J53"/>
    <mergeCell ref="N33:N34"/>
    <mergeCell ref="O33:O34"/>
    <mergeCell ref="L50:M50"/>
    <mergeCell ref="G6:K6"/>
    <mergeCell ref="G9:G16"/>
    <mergeCell ref="G17:G18"/>
    <mergeCell ref="N24:N32"/>
    <mergeCell ref="O24:O32"/>
  </mergeCell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6"/>
  <sheetViews>
    <sheetView topLeftCell="I28" workbookViewId="0">
      <selection activeCell="O50" sqref="O50"/>
    </sheetView>
  </sheetViews>
  <sheetFormatPr baseColWidth="10" defaultColWidth="11.42578125" defaultRowHeight="12.75" x14ac:dyDescent="0.2"/>
  <cols>
    <col min="1" max="1" width="5.85546875" style="585" customWidth="1"/>
    <col min="2" max="2" width="25" style="585" customWidth="1"/>
    <col min="3" max="4" width="27.28515625" style="611" customWidth="1"/>
    <col min="5" max="5" width="8.42578125" style="671" customWidth="1"/>
    <col min="6" max="6" width="9.140625" style="611" customWidth="1"/>
    <col min="7" max="7" width="6" style="611" customWidth="1"/>
    <col min="8" max="8" width="6" style="672" customWidth="1"/>
    <col min="9" max="9" width="12.7109375" style="672" customWidth="1"/>
    <col min="10" max="10" width="12.7109375" style="672" hidden="1" customWidth="1"/>
    <col min="11" max="11" width="34.7109375" style="611" customWidth="1"/>
    <col min="12" max="12" width="16.5703125" style="611" customWidth="1"/>
    <col min="13" max="13" width="17" style="611" customWidth="1"/>
    <col min="14" max="14" width="15.7109375" style="611" customWidth="1"/>
    <col min="15" max="17" width="13.28515625" style="611" customWidth="1"/>
    <col min="18" max="18" width="15.7109375" style="611" customWidth="1"/>
    <col min="19" max="19" width="15.28515625" style="611" customWidth="1"/>
    <col min="20" max="20" width="16.85546875" style="611" customWidth="1"/>
    <col min="21" max="21" width="19" style="611" customWidth="1"/>
    <col min="22" max="22" width="8.7109375" style="611" customWidth="1"/>
    <col min="23" max="23" width="18.28515625" style="585" customWidth="1"/>
    <col min="24" max="242" width="11.42578125" style="611"/>
    <col min="243" max="243" width="4.42578125" style="611" customWidth="1"/>
    <col min="244" max="244" width="15.85546875" style="611" customWidth="1"/>
    <col min="245" max="245" width="16.42578125" style="611" customWidth="1"/>
    <col min="246" max="246" width="27.7109375" style="611" customWidth="1"/>
    <col min="247" max="247" width="10" style="611" customWidth="1"/>
    <col min="248" max="16384" width="11.42578125" style="611"/>
  </cols>
  <sheetData>
    <row r="1" spans="1:23" s="585" customFormat="1" ht="15" customHeight="1" x14ac:dyDescent="0.2">
      <c r="A1" s="583" t="s">
        <v>0</v>
      </c>
      <c r="B1" s="584"/>
      <c r="C1" s="584"/>
      <c r="D1" s="584"/>
      <c r="E1" s="584"/>
      <c r="F1" s="584"/>
      <c r="G1" s="584"/>
      <c r="H1" s="584"/>
      <c r="I1" s="584"/>
      <c r="J1" s="584"/>
      <c r="K1" s="584"/>
      <c r="L1" s="584"/>
      <c r="M1" s="584"/>
      <c r="N1" s="584"/>
      <c r="O1" s="584"/>
      <c r="P1" s="584"/>
      <c r="Q1" s="584"/>
      <c r="R1" s="584"/>
      <c r="S1" s="584"/>
      <c r="T1" s="584"/>
      <c r="U1" s="584"/>
      <c r="V1" s="584"/>
      <c r="W1" s="584"/>
    </row>
    <row r="2" spans="1:23" s="585" customFormat="1" ht="15" customHeight="1" x14ac:dyDescent="0.2">
      <c r="A2" s="583" t="s">
        <v>1</v>
      </c>
      <c r="B2" s="584"/>
      <c r="C2" s="584"/>
      <c r="D2" s="584"/>
      <c r="E2" s="584"/>
      <c r="F2" s="584"/>
      <c r="G2" s="584"/>
      <c r="H2" s="584"/>
      <c r="I2" s="584"/>
      <c r="J2" s="584"/>
      <c r="K2" s="584"/>
      <c r="L2" s="584"/>
      <c r="M2" s="584"/>
      <c r="N2" s="584"/>
      <c r="O2" s="584"/>
      <c r="P2" s="584"/>
      <c r="Q2" s="584"/>
      <c r="R2" s="584"/>
      <c r="S2" s="584"/>
      <c r="T2" s="584"/>
      <c r="U2" s="584"/>
      <c r="V2" s="584"/>
      <c r="W2" s="584"/>
    </row>
    <row r="3" spans="1:23" s="585" customFormat="1" ht="15" customHeight="1" x14ac:dyDescent="0.2">
      <c r="A3" s="586"/>
      <c r="B3" s="587"/>
      <c r="C3" s="587"/>
      <c r="D3" s="587"/>
      <c r="E3" s="587"/>
      <c r="F3" s="587"/>
      <c r="G3" s="587"/>
      <c r="H3" s="587"/>
      <c r="I3" s="587"/>
      <c r="J3" s="587"/>
      <c r="K3" s="587"/>
      <c r="L3" s="587"/>
      <c r="M3" s="588"/>
      <c r="N3" s="587"/>
      <c r="O3" s="587"/>
      <c r="P3" s="587"/>
      <c r="Q3" s="587"/>
      <c r="R3" s="587"/>
      <c r="S3" s="587"/>
      <c r="T3" s="587"/>
      <c r="U3" s="587"/>
      <c r="V3" s="587"/>
      <c r="W3" s="587"/>
    </row>
    <row r="4" spans="1:23" s="598" customFormat="1" ht="24" customHeight="1" x14ac:dyDescent="0.25">
      <c r="A4" s="589" t="s">
        <v>2</v>
      </c>
      <c r="B4" s="590"/>
      <c r="C4" s="590"/>
      <c r="D4" s="590"/>
      <c r="E4" s="590"/>
      <c r="F4" s="591"/>
      <c r="G4" s="592" t="s">
        <v>189</v>
      </c>
      <c r="H4" s="593"/>
      <c r="I4" s="593"/>
      <c r="J4" s="593"/>
      <c r="K4" s="593"/>
      <c r="L4" s="593"/>
      <c r="M4" s="594"/>
      <c r="N4" s="592" t="s">
        <v>238</v>
      </c>
      <c r="O4" s="593"/>
      <c r="P4" s="593"/>
      <c r="Q4" s="594"/>
      <c r="R4" s="595" t="s">
        <v>4</v>
      </c>
      <c r="S4" s="596"/>
      <c r="T4" s="596"/>
      <c r="U4" s="596"/>
      <c r="V4" s="596"/>
      <c r="W4" s="597"/>
    </row>
    <row r="5" spans="1:23" s="598" customFormat="1" ht="24" customHeight="1" x14ac:dyDescent="0.25">
      <c r="A5" s="599" t="s">
        <v>190</v>
      </c>
      <c r="B5" s="599"/>
      <c r="C5" s="599"/>
      <c r="D5" s="599"/>
      <c r="E5" s="599"/>
      <c r="F5" s="599"/>
      <c r="G5" s="599"/>
      <c r="H5" s="599"/>
      <c r="I5" s="599"/>
      <c r="J5" s="599"/>
      <c r="K5" s="599"/>
      <c r="L5" s="599"/>
      <c r="M5" s="599"/>
      <c r="N5" s="600" t="s">
        <v>141</v>
      </c>
      <c r="O5" s="600"/>
      <c r="P5" s="600"/>
      <c r="Q5" s="600"/>
      <c r="R5" s="600"/>
      <c r="S5" s="600"/>
      <c r="T5" s="600"/>
      <c r="U5" s="600"/>
      <c r="V5" s="600"/>
      <c r="W5" s="600"/>
    </row>
    <row r="6" spans="1:23" s="598" customFormat="1" x14ac:dyDescent="0.25">
      <c r="A6" s="601"/>
      <c r="B6" s="601"/>
      <c r="C6" s="601"/>
      <c r="D6" s="601"/>
      <c r="E6" s="601"/>
      <c r="F6" s="601"/>
      <c r="G6" s="601"/>
      <c r="H6" s="602"/>
      <c r="I6" s="602"/>
      <c r="J6" s="602"/>
      <c r="K6" s="601"/>
      <c r="L6" s="601"/>
      <c r="M6" s="601"/>
      <c r="N6" s="601"/>
      <c r="O6" s="601"/>
      <c r="P6" s="601"/>
      <c r="Q6" s="601"/>
      <c r="R6" s="601"/>
      <c r="S6" s="601"/>
      <c r="T6" s="601"/>
      <c r="U6" s="601"/>
      <c r="V6" s="601"/>
      <c r="W6" s="603"/>
    </row>
    <row r="7" spans="1:23" ht="23.25" customHeight="1" x14ac:dyDescent="0.2">
      <c r="A7" s="604" t="s">
        <v>7</v>
      </c>
      <c r="B7" s="604" t="s">
        <v>8</v>
      </c>
      <c r="C7" s="604" t="s">
        <v>9</v>
      </c>
      <c r="D7" s="604" t="s">
        <v>10</v>
      </c>
      <c r="E7" s="605" t="s">
        <v>11</v>
      </c>
      <c r="F7" s="605" t="s">
        <v>12</v>
      </c>
      <c r="G7" s="605" t="s">
        <v>13</v>
      </c>
      <c r="H7" s="605" t="s">
        <v>14</v>
      </c>
      <c r="I7" s="605" t="s">
        <v>15</v>
      </c>
      <c r="J7" s="606" t="s">
        <v>364</v>
      </c>
      <c r="K7" s="604" t="s">
        <v>16</v>
      </c>
      <c r="L7" s="607" t="s">
        <v>17</v>
      </c>
      <c r="M7" s="608"/>
      <c r="N7" s="608"/>
      <c r="O7" s="608"/>
      <c r="P7" s="608"/>
      <c r="Q7" s="608"/>
      <c r="R7" s="608"/>
      <c r="S7" s="608"/>
      <c r="T7" s="608"/>
      <c r="U7" s="608"/>
      <c r="V7" s="609"/>
      <c r="W7" s="610" t="s">
        <v>18</v>
      </c>
    </row>
    <row r="8" spans="1:23" ht="23.25" customHeight="1" x14ac:dyDescent="0.2">
      <c r="A8" s="612"/>
      <c r="B8" s="612"/>
      <c r="C8" s="612"/>
      <c r="D8" s="612"/>
      <c r="E8" s="613"/>
      <c r="F8" s="613"/>
      <c r="G8" s="613"/>
      <c r="H8" s="613"/>
      <c r="I8" s="613"/>
      <c r="J8" s="614"/>
      <c r="K8" s="612"/>
      <c r="L8" s="615" t="s">
        <v>19</v>
      </c>
      <c r="M8" s="616"/>
      <c r="N8" s="617" t="s">
        <v>20</v>
      </c>
      <c r="O8" s="617"/>
      <c r="P8" s="617" t="s">
        <v>21</v>
      </c>
      <c r="Q8" s="617"/>
      <c r="R8" s="617" t="s">
        <v>22</v>
      </c>
      <c r="S8" s="617"/>
      <c r="T8" s="617" t="s">
        <v>23</v>
      </c>
      <c r="U8" s="617"/>
      <c r="V8" s="618" t="s">
        <v>24</v>
      </c>
      <c r="W8" s="619"/>
    </row>
    <row r="9" spans="1:23" ht="23.25" customHeight="1" x14ac:dyDescent="0.2">
      <c r="A9" s="620"/>
      <c r="B9" s="620"/>
      <c r="C9" s="620"/>
      <c r="D9" s="620"/>
      <c r="E9" s="621"/>
      <c r="F9" s="621"/>
      <c r="G9" s="621"/>
      <c r="H9" s="621"/>
      <c r="I9" s="621"/>
      <c r="J9" s="622"/>
      <c r="K9" s="620"/>
      <c r="L9" s="623" t="s">
        <v>25</v>
      </c>
      <c r="M9" s="624" t="s">
        <v>26</v>
      </c>
      <c r="N9" s="623" t="s">
        <v>25</v>
      </c>
      <c r="O9" s="624" t="s">
        <v>26</v>
      </c>
      <c r="P9" s="623" t="s">
        <v>25</v>
      </c>
      <c r="Q9" s="624" t="s">
        <v>26</v>
      </c>
      <c r="R9" s="623" t="s">
        <v>25</v>
      </c>
      <c r="S9" s="624" t="s">
        <v>26</v>
      </c>
      <c r="T9" s="623" t="s">
        <v>25</v>
      </c>
      <c r="U9" s="624" t="s">
        <v>26</v>
      </c>
      <c r="V9" s="625"/>
      <c r="W9" s="626"/>
    </row>
    <row r="10" spans="1:23" ht="73.5" customHeight="1" x14ac:dyDescent="0.2">
      <c r="A10" s="627">
        <v>1</v>
      </c>
      <c r="B10" s="628" t="s">
        <v>142</v>
      </c>
      <c r="C10" s="131" t="s">
        <v>191</v>
      </c>
      <c r="D10" s="131" t="s">
        <v>192</v>
      </c>
      <c r="E10" s="629">
        <v>0</v>
      </c>
      <c r="F10" s="132">
        <v>0.4</v>
      </c>
      <c r="G10" s="133">
        <v>0.1</v>
      </c>
      <c r="H10" s="630">
        <v>0</v>
      </c>
      <c r="I10" s="134">
        <f t="shared" ref="I10:I24" si="0">+H10/G10</f>
        <v>0</v>
      </c>
      <c r="J10" s="267" t="s">
        <v>365</v>
      </c>
      <c r="K10" s="631" t="s">
        <v>148</v>
      </c>
      <c r="L10" s="135">
        <v>15304500</v>
      </c>
      <c r="M10" s="311">
        <v>12304500</v>
      </c>
      <c r="N10" s="45">
        <v>0</v>
      </c>
      <c r="O10" s="46">
        <v>0</v>
      </c>
      <c r="P10" s="45">
        <v>0</v>
      </c>
      <c r="Q10" s="46">
        <v>0</v>
      </c>
      <c r="R10" s="45">
        <v>0</v>
      </c>
      <c r="S10" s="46">
        <v>0</v>
      </c>
      <c r="T10" s="632">
        <f>+L10+N10+P10+R10</f>
        <v>15304500</v>
      </c>
      <c r="U10" s="44">
        <f>+M10+O10+Q10+S10</f>
        <v>12304500</v>
      </c>
      <c r="V10" s="25">
        <f>+U10/T10</f>
        <v>0.80397922179751058</v>
      </c>
      <c r="W10" s="136"/>
    </row>
    <row r="11" spans="1:23" ht="73.5" customHeight="1" x14ac:dyDescent="0.2">
      <c r="A11" s="633">
        <v>2</v>
      </c>
      <c r="B11" s="634" t="s">
        <v>142</v>
      </c>
      <c r="C11" s="503" t="s">
        <v>193</v>
      </c>
      <c r="D11" s="503" t="s">
        <v>194</v>
      </c>
      <c r="E11" s="503">
        <v>2</v>
      </c>
      <c r="F11" s="503">
        <v>2</v>
      </c>
      <c r="G11" s="635">
        <v>2</v>
      </c>
      <c r="H11" s="634">
        <v>2</v>
      </c>
      <c r="I11" s="496">
        <f>+H11/G11</f>
        <v>1</v>
      </c>
      <c r="J11" s="498" t="s">
        <v>366</v>
      </c>
      <c r="K11" s="636" t="s">
        <v>195</v>
      </c>
      <c r="L11" s="135">
        <v>41557403</v>
      </c>
      <c r="M11" s="311">
        <f>41057403-5867766+3087945</f>
        <v>38277582</v>
      </c>
      <c r="N11" s="45">
        <v>0</v>
      </c>
      <c r="O11" s="46">
        <v>0</v>
      </c>
      <c r="P11" s="45">
        <v>0</v>
      </c>
      <c r="Q11" s="46">
        <v>0</v>
      </c>
      <c r="R11" s="45">
        <v>0</v>
      </c>
      <c r="S11" s="46">
        <v>0</v>
      </c>
      <c r="T11" s="632">
        <f t="shared" ref="T11:U28" si="1">+L11+N11+P11+R11</f>
        <v>41557403</v>
      </c>
      <c r="U11" s="44">
        <f t="shared" si="1"/>
        <v>38277582</v>
      </c>
      <c r="V11" s="25">
        <f t="shared" ref="V11:V28" si="2">+U11/T11</f>
        <v>0.92107733488543542</v>
      </c>
      <c r="W11" s="136"/>
    </row>
    <row r="12" spans="1:23" ht="99.75" customHeight="1" x14ac:dyDescent="0.2">
      <c r="A12" s="637"/>
      <c r="B12" s="638"/>
      <c r="C12" s="505"/>
      <c r="D12" s="505"/>
      <c r="E12" s="505"/>
      <c r="F12" s="505"/>
      <c r="G12" s="639"/>
      <c r="H12" s="638"/>
      <c r="I12" s="497" t="e">
        <f t="shared" si="0"/>
        <v>#DIV/0!</v>
      </c>
      <c r="J12" s="499"/>
      <c r="K12" s="636" t="s">
        <v>196</v>
      </c>
      <c r="L12" s="287">
        <v>146880000</v>
      </c>
      <c r="M12" s="311">
        <v>146810000</v>
      </c>
      <c r="N12" s="45">
        <v>0</v>
      </c>
      <c r="O12" s="46">
        <v>0</v>
      </c>
      <c r="P12" s="45">
        <v>0</v>
      </c>
      <c r="Q12" s="46">
        <v>0</v>
      </c>
      <c r="R12" s="45">
        <v>0</v>
      </c>
      <c r="S12" s="46">
        <v>0</v>
      </c>
      <c r="T12" s="632">
        <f t="shared" si="1"/>
        <v>146880000</v>
      </c>
      <c r="U12" s="44">
        <f t="shared" si="1"/>
        <v>146810000</v>
      </c>
      <c r="V12" s="25">
        <f t="shared" si="2"/>
        <v>0.99952342047930287</v>
      </c>
      <c r="W12" s="136"/>
    </row>
    <row r="13" spans="1:23" ht="73.5" customHeight="1" x14ac:dyDescent="0.2">
      <c r="A13" s="637"/>
      <c r="B13" s="638"/>
      <c r="C13" s="505"/>
      <c r="D13" s="505"/>
      <c r="E13" s="505"/>
      <c r="F13" s="505"/>
      <c r="G13" s="639"/>
      <c r="H13" s="638"/>
      <c r="I13" s="497" t="e">
        <f t="shared" si="0"/>
        <v>#DIV/0!</v>
      </c>
      <c r="J13" s="499"/>
      <c r="K13" s="636" t="s">
        <v>197</v>
      </c>
      <c r="L13" s="135">
        <v>87500000</v>
      </c>
      <c r="M13" s="311">
        <v>87500000</v>
      </c>
      <c r="N13" s="45">
        <v>0</v>
      </c>
      <c r="O13" s="46">
        <v>0</v>
      </c>
      <c r="P13" s="45">
        <v>0</v>
      </c>
      <c r="Q13" s="46">
        <v>0</v>
      </c>
      <c r="R13" s="45">
        <v>0</v>
      </c>
      <c r="S13" s="46">
        <v>0</v>
      </c>
      <c r="T13" s="632">
        <f t="shared" si="1"/>
        <v>87500000</v>
      </c>
      <c r="U13" s="44">
        <f t="shared" si="1"/>
        <v>87500000</v>
      </c>
      <c r="V13" s="25">
        <f t="shared" si="2"/>
        <v>1</v>
      </c>
      <c r="W13" s="136"/>
    </row>
    <row r="14" spans="1:23" ht="73.5" customHeight="1" x14ac:dyDescent="0.2">
      <c r="A14" s="633">
        <v>3</v>
      </c>
      <c r="B14" s="634" t="s">
        <v>142</v>
      </c>
      <c r="C14" s="640" t="s">
        <v>198</v>
      </c>
      <c r="D14" s="503" t="s">
        <v>199</v>
      </c>
      <c r="E14" s="640">
        <v>364</v>
      </c>
      <c r="F14" s="640">
        <v>393</v>
      </c>
      <c r="G14" s="635">
        <v>378</v>
      </c>
      <c r="H14" s="635">
        <v>370</v>
      </c>
      <c r="I14" s="496">
        <f>+H14/G14</f>
        <v>0.97883597883597884</v>
      </c>
      <c r="J14" s="498" t="s">
        <v>367</v>
      </c>
      <c r="K14" s="636" t="s">
        <v>200</v>
      </c>
      <c r="L14" s="135">
        <v>35000000</v>
      </c>
      <c r="M14" s="311">
        <v>35000000</v>
      </c>
      <c r="N14" s="45">
        <v>0</v>
      </c>
      <c r="O14" s="46">
        <v>0</v>
      </c>
      <c r="P14" s="45">
        <v>0</v>
      </c>
      <c r="Q14" s="46">
        <v>0</v>
      </c>
      <c r="R14" s="45">
        <v>0</v>
      </c>
      <c r="S14" s="46">
        <v>0</v>
      </c>
      <c r="T14" s="632">
        <f t="shared" si="1"/>
        <v>35000000</v>
      </c>
      <c r="U14" s="44">
        <f t="shared" si="1"/>
        <v>35000000</v>
      </c>
      <c r="V14" s="25">
        <f t="shared" si="2"/>
        <v>1</v>
      </c>
      <c r="W14" s="136"/>
    </row>
    <row r="15" spans="1:23" ht="73.5" customHeight="1" x14ac:dyDescent="0.2">
      <c r="A15" s="641"/>
      <c r="B15" s="642"/>
      <c r="C15" s="643"/>
      <c r="D15" s="504"/>
      <c r="E15" s="643"/>
      <c r="F15" s="643"/>
      <c r="G15" s="644"/>
      <c r="H15" s="644"/>
      <c r="I15" s="506" t="e">
        <f t="shared" si="0"/>
        <v>#DIV/0!</v>
      </c>
      <c r="J15" s="507"/>
      <c r="K15" s="636" t="s">
        <v>201</v>
      </c>
      <c r="L15" s="135">
        <v>10000000</v>
      </c>
      <c r="M15" s="311">
        <v>10000000</v>
      </c>
      <c r="N15" s="45">
        <v>0</v>
      </c>
      <c r="O15" s="46">
        <v>0</v>
      </c>
      <c r="P15" s="45">
        <v>0</v>
      </c>
      <c r="Q15" s="46">
        <v>0</v>
      </c>
      <c r="R15" s="45">
        <v>0</v>
      </c>
      <c r="S15" s="46">
        <v>0</v>
      </c>
      <c r="T15" s="632">
        <f t="shared" si="1"/>
        <v>10000000</v>
      </c>
      <c r="U15" s="44">
        <f t="shared" si="1"/>
        <v>10000000</v>
      </c>
      <c r="V15" s="25">
        <f t="shared" si="2"/>
        <v>1</v>
      </c>
      <c r="W15" s="136"/>
    </row>
    <row r="16" spans="1:23" ht="73.5" customHeight="1" x14ac:dyDescent="0.2">
      <c r="A16" s="627">
        <v>4</v>
      </c>
      <c r="B16" s="628" t="s">
        <v>142</v>
      </c>
      <c r="C16" s="645" t="s">
        <v>202</v>
      </c>
      <c r="D16" s="645" t="s">
        <v>203</v>
      </c>
      <c r="E16" s="646">
        <v>46</v>
      </c>
      <c r="F16" s="646">
        <v>46</v>
      </c>
      <c r="G16" s="647">
        <v>11</v>
      </c>
      <c r="H16" s="648">
        <v>11</v>
      </c>
      <c r="I16" s="134">
        <f>+H16/G16</f>
        <v>1</v>
      </c>
      <c r="J16" s="411" t="s">
        <v>368</v>
      </c>
      <c r="K16" s="636" t="s">
        <v>204</v>
      </c>
      <c r="L16" s="135">
        <v>3500000</v>
      </c>
      <c r="M16" s="311">
        <v>3500000</v>
      </c>
      <c r="N16" s="45">
        <v>0</v>
      </c>
      <c r="O16" s="46">
        <v>0</v>
      </c>
      <c r="P16" s="45">
        <v>0</v>
      </c>
      <c r="Q16" s="46">
        <v>0</v>
      </c>
      <c r="R16" s="45">
        <v>0</v>
      </c>
      <c r="S16" s="46">
        <v>0</v>
      </c>
      <c r="T16" s="632">
        <f t="shared" si="1"/>
        <v>3500000</v>
      </c>
      <c r="U16" s="44">
        <f t="shared" si="1"/>
        <v>3500000</v>
      </c>
      <c r="V16" s="25">
        <f t="shared" si="2"/>
        <v>1</v>
      </c>
      <c r="W16" s="136"/>
    </row>
    <row r="17" spans="1:24" ht="73.5" customHeight="1" x14ac:dyDescent="0.2">
      <c r="A17" s="633">
        <v>5</v>
      </c>
      <c r="B17" s="634" t="s">
        <v>142</v>
      </c>
      <c r="C17" s="640" t="s">
        <v>205</v>
      </c>
      <c r="D17" s="640" t="s">
        <v>206</v>
      </c>
      <c r="E17" s="640">
        <v>76</v>
      </c>
      <c r="F17" s="640">
        <v>176</v>
      </c>
      <c r="G17" s="635">
        <v>44</v>
      </c>
      <c r="H17" s="635">
        <v>44</v>
      </c>
      <c r="I17" s="496">
        <f>+H17/G17</f>
        <v>1</v>
      </c>
      <c r="J17" s="498" t="s">
        <v>369</v>
      </c>
      <c r="K17" s="636" t="s">
        <v>207</v>
      </c>
      <c r="L17" s="135">
        <v>3000000</v>
      </c>
      <c r="M17" s="311">
        <v>2000000</v>
      </c>
      <c r="N17" s="45">
        <v>0</v>
      </c>
      <c r="O17" s="46">
        <v>0</v>
      </c>
      <c r="P17" s="45">
        <v>0</v>
      </c>
      <c r="Q17" s="46">
        <v>0</v>
      </c>
      <c r="R17" s="137">
        <v>0</v>
      </c>
      <c r="S17" s="138">
        <v>0</v>
      </c>
      <c r="T17" s="632">
        <f t="shared" si="1"/>
        <v>3000000</v>
      </c>
      <c r="U17" s="44">
        <f t="shared" si="1"/>
        <v>2000000</v>
      </c>
      <c r="V17" s="25">
        <f t="shared" si="2"/>
        <v>0.66666666666666663</v>
      </c>
      <c r="W17" s="136"/>
    </row>
    <row r="18" spans="1:24" ht="73.5" customHeight="1" x14ac:dyDescent="0.2">
      <c r="A18" s="641"/>
      <c r="B18" s="642"/>
      <c r="C18" s="643"/>
      <c r="D18" s="643"/>
      <c r="E18" s="643"/>
      <c r="F18" s="643"/>
      <c r="G18" s="644"/>
      <c r="H18" s="644"/>
      <c r="I18" s="506" t="e">
        <f t="shared" si="0"/>
        <v>#DIV/0!</v>
      </c>
      <c r="J18" s="507"/>
      <c r="K18" s="636" t="s">
        <v>208</v>
      </c>
      <c r="L18" s="135">
        <v>3500000</v>
      </c>
      <c r="M18" s="311">
        <v>3500000</v>
      </c>
      <c r="N18" s="45">
        <v>0</v>
      </c>
      <c r="O18" s="46">
        <v>0</v>
      </c>
      <c r="P18" s="45">
        <v>0</v>
      </c>
      <c r="Q18" s="46">
        <v>0</v>
      </c>
      <c r="R18" s="45">
        <v>0</v>
      </c>
      <c r="S18" s="46">
        <v>0</v>
      </c>
      <c r="T18" s="632">
        <f t="shared" si="1"/>
        <v>3500000</v>
      </c>
      <c r="U18" s="44">
        <f t="shared" si="1"/>
        <v>3500000</v>
      </c>
      <c r="V18" s="25">
        <f t="shared" si="2"/>
        <v>1</v>
      </c>
      <c r="W18" s="136"/>
    </row>
    <row r="19" spans="1:24" ht="73.5" customHeight="1" x14ac:dyDescent="0.2">
      <c r="A19" s="633">
        <v>6</v>
      </c>
      <c r="B19" s="634" t="s">
        <v>142</v>
      </c>
      <c r="C19" s="503" t="s">
        <v>209</v>
      </c>
      <c r="D19" s="503" t="s">
        <v>210</v>
      </c>
      <c r="E19" s="503">
        <v>5</v>
      </c>
      <c r="F19" s="503">
        <v>20</v>
      </c>
      <c r="G19" s="635">
        <v>5</v>
      </c>
      <c r="H19" s="640">
        <v>5</v>
      </c>
      <c r="I19" s="496">
        <f>+H19/G19</f>
        <v>1</v>
      </c>
      <c r="J19" s="498" t="s">
        <v>370</v>
      </c>
      <c r="K19" s="636" t="s">
        <v>211</v>
      </c>
      <c r="L19" s="408">
        <f>175969880-14204050</f>
        <v>161765830</v>
      </c>
      <c r="M19" s="311">
        <v>161765830</v>
      </c>
      <c r="N19" s="45">
        <v>0</v>
      </c>
      <c r="O19" s="46">
        <v>0</v>
      </c>
      <c r="P19" s="45">
        <v>0</v>
      </c>
      <c r="Q19" s="46">
        <v>0</v>
      </c>
      <c r="R19" s="308">
        <v>58367099</v>
      </c>
      <c r="S19" s="310">
        <v>58367099</v>
      </c>
      <c r="T19" s="632">
        <f t="shared" si="1"/>
        <v>220132929</v>
      </c>
      <c r="U19" s="44">
        <f t="shared" si="1"/>
        <v>220132929</v>
      </c>
      <c r="V19" s="25">
        <f t="shared" si="2"/>
        <v>1</v>
      </c>
      <c r="W19" s="136"/>
    </row>
    <row r="20" spans="1:24" ht="73.5" customHeight="1" x14ac:dyDescent="0.2">
      <c r="A20" s="641"/>
      <c r="B20" s="642"/>
      <c r="C20" s="504"/>
      <c r="D20" s="504"/>
      <c r="E20" s="504"/>
      <c r="F20" s="504"/>
      <c r="G20" s="644"/>
      <c r="H20" s="643"/>
      <c r="I20" s="506" t="e">
        <f t="shared" si="0"/>
        <v>#DIV/0!</v>
      </c>
      <c r="J20" s="507"/>
      <c r="K20" s="636" t="s">
        <v>212</v>
      </c>
      <c r="L20" s="135">
        <v>6000000</v>
      </c>
      <c r="M20" s="311">
        <v>6000000</v>
      </c>
      <c r="N20" s="45">
        <v>0</v>
      </c>
      <c r="O20" s="46">
        <v>0</v>
      </c>
      <c r="P20" s="45">
        <v>0</v>
      </c>
      <c r="Q20" s="46">
        <v>0</v>
      </c>
      <c r="R20" s="45">
        <v>0</v>
      </c>
      <c r="S20" s="46">
        <v>0</v>
      </c>
      <c r="T20" s="632">
        <f t="shared" si="1"/>
        <v>6000000</v>
      </c>
      <c r="U20" s="44">
        <f t="shared" si="1"/>
        <v>6000000</v>
      </c>
      <c r="V20" s="25">
        <f t="shared" si="2"/>
        <v>1</v>
      </c>
      <c r="W20" s="136"/>
    </row>
    <row r="21" spans="1:24" ht="73.5" customHeight="1" x14ac:dyDescent="0.2">
      <c r="A21" s="627">
        <v>7</v>
      </c>
      <c r="B21" s="628" t="s">
        <v>142</v>
      </c>
      <c r="C21" s="131" t="s">
        <v>213</v>
      </c>
      <c r="D21" s="131" t="s">
        <v>214</v>
      </c>
      <c r="E21" s="646">
        <v>0</v>
      </c>
      <c r="F21" s="139">
        <v>1</v>
      </c>
      <c r="G21" s="647">
        <v>1</v>
      </c>
      <c r="H21" s="646">
        <v>1</v>
      </c>
      <c r="I21" s="134">
        <f>+H21/G21</f>
        <v>1</v>
      </c>
      <c r="J21" s="411" t="s">
        <v>370</v>
      </c>
      <c r="K21" s="636" t="s">
        <v>215</v>
      </c>
      <c r="L21" s="135">
        <v>5000000</v>
      </c>
      <c r="M21" s="311">
        <v>5000000</v>
      </c>
      <c r="N21" s="45">
        <v>0</v>
      </c>
      <c r="O21" s="46">
        <v>0</v>
      </c>
      <c r="P21" s="45">
        <v>0</v>
      </c>
      <c r="Q21" s="46">
        <v>0</v>
      </c>
      <c r="R21" s="45">
        <v>0</v>
      </c>
      <c r="S21" s="46">
        <v>0</v>
      </c>
      <c r="T21" s="632">
        <f t="shared" si="1"/>
        <v>5000000</v>
      </c>
      <c r="U21" s="44">
        <f t="shared" si="1"/>
        <v>5000000</v>
      </c>
      <c r="V21" s="25">
        <f t="shared" si="2"/>
        <v>1</v>
      </c>
      <c r="W21" s="136"/>
    </row>
    <row r="22" spans="1:24" ht="73.5" customHeight="1" x14ac:dyDescent="0.2">
      <c r="A22" s="633">
        <v>8</v>
      </c>
      <c r="B22" s="634" t="s">
        <v>142</v>
      </c>
      <c r="C22" s="503" t="s">
        <v>216</v>
      </c>
      <c r="D22" s="503" t="s">
        <v>217</v>
      </c>
      <c r="E22" s="503">
        <v>0</v>
      </c>
      <c r="F22" s="503">
        <v>20</v>
      </c>
      <c r="G22" s="635">
        <v>5</v>
      </c>
      <c r="H22" s="635">
        <v>5</v>
      </c>
      <c r="I22" s="496">
        <f>+H22/G22</f>
        <v>1</v>
      </c>
      <c r="J22" s="498" t="s">
        <v>371</v>
      </c>
      <c r="K22" s="636" t="s">
        <v>218</v>
      </c>
      <c r="L22" s="135">
        <v>1500000</v>
      </c>
      <c r="M22" s="311">
        <v>1500000</v>
      </c>
      <c r="N22" s="45">
        <v>0</v>
      </c>
      <c r="O22" s="46">
        <v>0</v>
      </c>
      <c r="P22" s="45">
        <v>0</v>
      </c>
      <c r="Q22" s="46">
        <v>0</v>
      </c>
      <c r="R22" s="45">
        <v>0</v>
      </c>
      <c r="S22" s="46">
        <v>0</v>
      </c>
      <c r="T22" s="632">
        <f t="shared" si="1"/>
        <v>1500000</v>
      </c>
      <c r="U22" s="44">
        <f t="shared" si="1"/>
        <v>1500000</v>
      </c>
      <c r="V22" s="25">
        <f t="shared" si="2"/>
        <v>1</v>
      </c>
      <c r="W22" s="136"/>
    </row>
    <row r="23" spans="1:24" ht="73.5" customHeight="1" x14ac:dyDescent="0.2">
      <c r="A23" s="637"/>
      <c r="B23" s="638"/>
      <c r="C23" s="505"/>
      <c r="D23" s="505"/>
      <c r="E23" s="505"/>
      <c r="F23" s="505"/>
      <c r="G23" s="639"/>
      <c r="H23" s="639"/>
      <c r="I23" s="497" t="e">
        <f t="shared" si="0"/>
        <v>#DIV/0!</v>
      </c>
      <c r="J23" s="499"/>
      <c r="K23" s="636" t="s">
        <v>219</v>
      </c>
      <c r="L23" s="135">
        <v>2500000</v>
      </c>
      <c r="M23" s="311">
        <v>2500000</v>
      </c>
      <c r="N23" s="45">
        <v>0</v>
      </c>
      <c r="O23" s="46">
        <v>0</v>
      </c>
      <c r="P23" s="45">
        <v>0</v>
      </c>
      <c r="Q23" s="46">
        <v>0</v>
      </c>
      <c r="R23" s="45">
        <v>0</v>
      </c>
      <c r="S23" s="46">
        <v>0</v>
      </c>
      <c r="T23" s="632">
        <f t="shared" si="1"/>
        <v>2500000</v>
      </c>
      <c r="U23" s="44">
        <f t="shared" si="1"/>
        <v>2500000</v>
      </c>
      <c r="V23" s="25">
        <f t="shared" si="2"/>
        <v>1</v>
      </c>
      <c r="W23" s="136"/>
    </row>
    <row r="24" spans="1:24" ht="73.5" customHeight="1" x14ac:dyDescent="0.2">
      <c r="A24" s="641"/>
      <c r="B24" s="642"/>
      <c r="C24" s="504"/>
      <c r="D24" s="504"/>
      <c r="E24" s="504"/>
      <c r="F24" s="504"/>
      <c r="G24" s="644"/>
      <c r="H24" s="644"/>
      <c r="I24" s="506" t="e">
        <f t="shared" si="0"/>
        <v>#DIV/0!</v>
      </c>
      <c r="J24" s="507"/>
      <c r="K24" s="636" t="s">
        <v>220</v>
      </c>
      <c r="L24" s="135">
        <v>500000</v>
      </c>
      <c r="M24" s="311">
        <v>500000</v>
      </c>
      <c r="N24" s="45">
        <v>0</v>
      </c>
      <c r="O24" s="46">
        <v>0</v>
      </c>
      <c r="P24" s="45">
        <v>0</v>
      </c>
      <c r="Q24" s="46">
        <v>0</v>
      </c>
      <c r="R24" s="45">
        <v>0</v>
      </c>
      <c r="S24" s="46">
        <v>0</v>
      </c>
      <c r="T24" s="632">
        <f t="shared" si="1"/>
        <v>500000</v>
      </c>
      <c r="U24" s="44">
        <f t="shared" si="1"/>
        <v>500000</v>
      </c>
      <c r="V24" s="25">
        <f t="shared" si="2"/>
        <v>1</v>
      </c>
      <c r="W24" s="136"/>
    </row>
    <row r="25" spans="1:24" ht="150" customHeight="1" x14ac:dyDescent="0.2">
      <c r="A25" s="633">
        <v>9</v>
      </c>
      <c r="B25" s="634" t="s">
        <v>142</v>
      </c>
      <c r="C25" s="503" t="s">
        <v>221</v>
      </c>
      <c r="D25" s="503" t="s">
        <v>222</v>
      </c>
      <c r="E25" s="503">
        <v>1</v>
      </c>
      <c r="F25" s="503">
        <v>1</v>
      </c>
      <c r="G25" s="635">
        <v>1</v>
      </c>
      <c r="H25" s="503">
        <v>1</v>
      </c>
      <c r="I25" s="496">
        <f>+H25/G25</f>
        <v>1</v>
      </c>
      <c r="J25" s="498"/>
      <c r="K25" s="636" t="s">
        <v>372</v>
      </c>
      <c r="L25" s="309">
        <v>15000000</v>
      </c>
      <c r="M25" s="311">
        <v>15000000</v>
      </c>
      <c r="N25" s="45">
        <v>0</v>
      </c>
      <c r="O25" s="46">
        <v>0</v>
      </c>
      <c r="P25" s="45">
        <v>0</v>
      </c>
      <c r="Q25" s="46">
        <v>0</v>
      </c>
      <c r="R25" s="137">
        <v>0</v>
      </c>
      <c r="S25" s="46">
        <v>0</v>
      </c>
      <c r="T25" s="632">
        <f t="shared" si="1"/>
        <v>15000000</v>
      </c>
      <c r="U25" s="44">
        <f t="shared" si="1"/>
        <v>15000000</v>
      </c>
      <c r="V25" s="25">
        <f t="shared" si="2"/>
        <v>1</v>
      </c>
      <c r="W25" s="136"/>
    </row>
    <row r="26" spans="1:24" ht="54.75" customHeight="1" x14ac:dyDescent="0.2">
      <c r="A26" s="641"/>
      <c r="B26" s="642"/>
      <c r="C26" s="504"/>
      <c r="D26" s="504"/>
      <c r="E26" s="504"/>
      <c r="F26" s="504"/>
      <c r="G26" s="644"/>
      <c r="H26" s="504"/>
      <c r="I26" s="506"/>
      <c r="J26" s="507"/>
      <c r="K26" s="636" t="s">
        <v>223</v>
      </c>
      <c r="L26" s="135">
        <v>2000000</v>
      </c>
      <c r="M26" s="311">
        <v>2000000</v>
      </c>
      <c r="N26" s="45">
        <v>0</v>
      </c>
      <c r="O26" s="46">
        <v>0</v>
      </c>
      <c r="P26" s="45">
        <v>0</v>
      </c>
      <c r="Q26" s="46">
        <v>0</v>
      </c>
      <c r="R26" s="137">
        <v>0</v>
      </c>
      <c r="S26" s="46">
        <v>0</v>
      </c>
      <c r="T26" s="632">
        <f t="shared" si="1"/>
        <v>2000000</v>
      </c>
      <c r="U26" s="44">
        <f t="shared" si="1"/>
        <v>2000000</v>
      </c>
      <c r="V26" s="25">
        <f t="shared" si="2"/>
        <v>1</v>
      </c>
      <c r="W26" s="136"/>
    </row>
    <row r="27" spans="1:24" ht="90.75" customHeight="1" x14ac:dyDescent="0.2">
      <c r="A27" s="627">
        <v>10</v>
      </c>
      <c r="B27" s="628" t="s">
        <v>142</v>
      </c>
      <c r="C27" s="131" t="s">
        <v>224</v>
      </c>
      <c r="D27" s="131" t="s">
        <v>225</v>
      </c>
      <c r="E27" s="139">
        <v>0</v>
      </c>
      <c r="F27" s="139">
        <v>4</v>
      </c>
      <c r="G27" s="647">
        <v>4</v>
      </c>
      <c r="H27" s="139">
        <v>1</v>
      </c>
      <c r="I27" s="134">
        <f>+H27/G27</f>
        <v>0.25</v>
      </c>
      <c r="J27" s="411" t="s">
        <v>373</v>
      </c>
      <c r="K27" s="636" t="s">
        <v>385</v>
      </c>
      <c r="L27" s="135">
        <v>3500000</v>
      </c>
      <c r="M27" s="311">
        <v>3500000</v>
      </c>
      <c r="N27" s="45">
        <v>0</v>
      </c>
      <c r="O27" s="46">
        <v>0</v>
      </c>
      <c r="P27" s="45">
        <v>0</v>
      </c>
      <c r="Q27" s="46">
        <v>0</v>
      </c>
      <c r="R27" s="45">
        <v>0</v>
      </c>
      <c r="S27" s="46">
        <v>0</v>
      </c>
      <c r="T27" s="632">
        <f t="shared" si="1"/>
        <v>3500000</v>
      </c>
      <c r="U27" s="44">
        <f t="shared" si="1"/>
        <v>3500000</v>
      </c>
      <c r="V27" s="25">
        <f t="shared" si="2"/>
        <v>1</v>
      </c>
      <c r="W27" s="136"/>
    </row>
    <row r="28" spans="1:24" ht="85.5" customHeight="1" thickBot="1" x14ac:dyDescent="0.25">
      <c r="A28" s="649">
        <v>11</v>
      </c>
      <c r="B28" s="650" t="s">
        <v>142</v>
      </c>
      <c r="C28" s="140" t="s">
        <v>226</v>
      </c>
      <c r="D28" s="140" t="s">
        <v>227</v>
      </c>
      <c r="E28" s="413">
        <v>223</v>
      </c>
      <c r="F28" s="413">
        <v>223</v>
      </c>
      <c r="G28" s="651">
        <v>215</v>
      </c>
      <c r="H28" s="652">
        <v>215</v>
      </c>
      <c r="I28" s="410">
        <f>+H28/G28</f>
        <v>1</v>
      </c>
      <c r="J28" s="412" t="s">
        <v>374</v>
      </c>
      <c r="K28" s="653" t="s">
        <v>228</v>
      </c>
      <c r="L28" s="312">
        <v>2992267</v>
      </c>
      <c r="M28" s="313">
        <v>2992200</v>
      </c>
      <c r="N28" s="45">
        <v>0</v>
      </c>
      <c r="O28" s="46">
        <v>0</v>
      </c>
      <c r="P28" s="45">
        <v>0</v>
      </c>
      <c r="Q28" s="46">
        <v>0</v>
      </c>
      <c r="R28" s="45">
        <v>0</v>
      </c>
      <c r="S28" s="46">
        <v>0</v>
      </c>
      <c r="T28" s="632">
        <f t="shared" si="1"/>
        <v>2992267</v>
      </c>
      <c r="U28" s="44">
        <f t="shared" si="1"/>
        <v>2992200</v>
      </c>
      <c r="V28" s="25">
        <f t="shared" si="2"/>
        <v>0.99997760895000343</v>
      </c>
      <c r="W28" s="142"/>
    </row>
    <row r="29" spans="1:24" ht="57" customHeight="1" thickBot="1" x14ac:dyDescent="0.25">
      <c r="A29" s="654" t="s">
        <v>186</v>
      </c>
      <c r="B29" s="655"/>
      <c r="C29" s="656"/>
      <c r="D29" s="656"/>
      <c r="E29" s="656"/>
      <c r="F29" s="656"/>
      <c r="G29" s="656"/>
      <c r="H29" s="657"/>
      <c r="I29" s="143" t="e">
        <f>+SUM(I10:I28)/(COUNT(I10:I28))</f>
        <v>#DIV/0!</v>
      </c>
      <c r="J29" s="266"/>
      <c r="K29" s="658" t="s">
        <v>187</v>
      </c>
      <c r="L29" s="659">
        <f>SUM(L10:L28)</f>
        <v>547000000</v>
      </c>
      <c r="M29" s="659">
        <f>SUM(M10:M28)</f>
        <v>539650112</v>
      </c>
      <c r="N29" s="660">
        <f t="shared" ref="N29:U29" si="3">SUM(N10:N28)</f>
        <v>0</v>
      </c>
      <c r="O29" s="660">
        <f t="shared" si="3"/>
        <v>0</v>
      </c>
      <c r="P29" s="660">
        <f t="shared" si="3"/>
        <v>0</v>
      </c>
      <c r="Q29" s="660">
        <f t="shared" si="3"/>
        <v>0</v>
      </c>
      <c r="R29" s="660">
        <f t="shared" si="3"/>
        <v>58367099</v>
      </c>
      <c r="S29" s="660">
        <f t="shared" si="3"/>
        <v>58367099</v>
      </c>
      <c r="T29" s="275">
        <f t="shared" si="3"/>
        <v>605367099</v>
      </c>
      <c r="U29" s="275">
        <f t="shared" si="3"/>
        <v>598017211</v>
      </c>
      <c r="V29" s="113">
        <f>+U29/T29</f>
        <v>0.98785879177751612</v>
      </c>
      <c r="W29" s="334">
        <f>+U29/T29</f>
        <v>0.98785879177751612</v>
      </c>
      <c r="X29" s="661"/>
    </row>
    <row r="30" spans="1:24" x14ac:dyDescent="0.2">
      <c r="A30" s="662"/>
      <c r="B30" s="662"/>
      <c r="C30" s="662"/>
      <c r="D30" s="662"/>
      <c r="E30" s="662"/>
      <c r="F30" s="662"/>
      <c r="G30" s="662"/>
      <c r="H30" s="663"/>
      <c r="I30" s="663"/>
      <c r="J30" s="663"/>
      <c r="K30" s="662"/>
      <c r="L30" s="662"/>
      <c r="M30" s="662"/>
      <c r="N30" s="662"/>
      <c r="O30" s="662"/>
      <c r="P30" s="662"/>
      <c r="Q30" s="662"/>
      <c r="R30" s="662"/>
      <c r="S30" s="662"/>
      <c r="T30" s="662"/>
      <c r="U30" s="662"/>
      <c r="V30" s="662"/>
    </row>
    <row r="31" spans="1:24" x14ac:dyDescent="0.2">
      <c r="C31" s="664" t="s">
        <v>133</v>
      </c>
      <c r="D31" s="665"/>
      <c r="E31" s="665"/>
      <c r="F31" s="665"/>
      <c r="G31" s="665"/>
      <c r="H31" s="666"/>
      <c r="I31" s="666"/>
      <c r="J31" s="666"/>
      <c r="K31" s="667"/>
      <c r="L31" s="668" t="s">
        <v>134</v>
      </c>
      <c r="M31" s="668"/>
      <c r="N31" s="668"/>
      <c r="O31" s="668"/>
      <c r="P31" s="668" t="s">
        <v>135</v>
      </c>
      <c r="Q31" s="668"/>
      <c r="R31" s="668"/>
      <c r="S31" s="668"/>
      <c r="T31" s="668"/>
      <c r="U31" s="668"/>
      <c r="V31" s="669"/>
    </row>
    <row r="32" spans="1:24" x14ac:dyDescent="0.2">
      <c r="C32" s="664" t="s">
        <v>136</v>
      </c>
      <c r="D32" s="665"/>
      <c r="E32" s="665"/>
      <c r="F32" s="665"/>
      <c r="G32" s="665"/>
      <c r="H32" s="666"/>
      <c r="I32" s="666"/>
      <c r="J32" s="666"/>
      <c r="K32" s="667"/>
      <c r="L32" s="665" t="s">
        <v>136</v>
      </c>
      <c r="M32" s="665"/>
      <c r="N32" s="665"/>
      <c r="O32" s="665"/>
      <c r="P32" s="665" t="s">
        <v>137</v>
      </c>
      <c r="Q32" s="665"/>
      <c r="R32" s="665"/>
      <c r="S32" s="665"/>
      <c r="T32" s="665"/>
      <c r="U32" s="670"/>
      <c r="V32" s="669"/>
    </row>
    <row r="33" spans="3:23" x14ac:dyDescent="0.2">
      <c r="C33" s="664" t="s">
        <v>138</v>
      </c>
      <c r="D33" s="665"/>
      <c r="E33" s="665"/>
      <c r="F33" s="665"/>
      <c r="G33" s="665"/>
      <c r="H33" s="666"/>
      <c r="I33" s="666"/>
      <c r="J33" s="666"/>
      <c r="K33" s="667"/>
      <c r="L33" s="665" t="s">
        <v>138</v>
      </c>
      <c r="M33" s="665"/>
      <c r="N33" s="665"/>
      <c r="O33" s="665"/>
      <c r="P33" s="665"/>
      <c r="Q33" s="665"/>
      <c r="R33" s="665"/>
      <c r="S33" s="665"/>
      <c r="T33" s="665"/>
      <c r="U33" s="665"/>
      <c r="V33" s="669"/>
    </row>
    <row r="36" spans="3:23" x14ac:dyDescent="0.2">
      <c r="M36" s="673"/>
      <c r="N36" s="673"/>
      <c r="W36" s="674"/>
    </row>
    <row r="37" spans="3:23" x14ac:dyDescent="0.2">
      <c r="K37" s="145"/>
      <c r="L37" s="673"/>
      <c r="M37" s="409"/>
      <c r="N37" s="673"/>
      <c r="R37" s="673"/>
    </row>
    <row r="38" spans="3:23" x14ac:dyDescent="0.2">
      <c r="K38" s="179"/>
      <c r="L38" s="675"/>
      <c r="M38" s="409"/>
    </row>
    <row r="39" spans="3:23" x14ac:dyDescent="0.2">
      <c r="K39" s="145"/>
      <c r="L39" s="673"/>
      <c r="M39" s="409"/>
      <c r="Q39" s="673"/>
    </row>
    <row r="40" spans="3:23" x14ac:dyDescent="0.2">
      <c r="K40" s="146"/>
      <c r="L40" s="394"/>
      <c r="M40" s="394"/>
      <c r="N40" s="676"/>
      <c r="O40" s="676"/>
      <c r="P40" s="677"/>
      <c r="Q40" s="673"/>
    </row>
    <row r="41" spans="3:23" x14ac:dyDescent="0.2">
      <c r="K41" s="141"/>
      <c r="L41" s="673"/>
      <c r="M41" s="673"/>
    </row>
    <row r="42" spans="3:23" x14ac:dyDescent="0.2">
      <c r="L42" s="678"/>
      <c r="M42" s="678"/>
    </row>
    <row r="43" spans="3:23" x14ac:dyDescent="0.2">
      <c r="K43" s="673"/>
      <c r="L43" s="678"/>
      <c r="M43" s="678"/>
    </row>
    <row r="44" spans="3:23" x14ac:dyDescent="0.2">
      <c r="L44" s="678"/>
      <c r="M44" s="673"/>
      <c r="N44" s="678"/>
      <c r="U44" s="673"/>
    </row>
    <row r="45" spans="3:23" x14ac:dyDescent="0.2">
      <c r="L45" s="678"/>
      <c r="M45" s="673"/>
    </row>
    <row r="46" spans="3:23" x14ac:dyDescent="0.2">
      <c r="L46" s="678"/>
      <c r="M46" s="673"/>
    </row>
    <row r="47" spans="3:23" x14ac:dyDescent="0.2">
      <c r="L47" s="678"/>
      <c r="M47" s="673"/>
      <c r="N47" s="678"/>
    </row>
    <row r="48" spans="3:23" x14ac:dyDescent="0.2">
      <c r="L48" s="678"/>
      <c r="M48" s="673"/>
    </row>
    <row r="49" spans="12:13" x14ac:dyDescent="0.2">
      <c r="L49" s="678"/>
      <c r="M49" s="673"/>
    </row>
    <row r="50" spans="12:13" x14ac:dyDescent="0.2">
      <c r="L50" s="678"/>
      <c r="M50" s="673"/>
    </row>
    <row r="51" spans="12:13" x14ac:dyDescent="0.2">
      <c r="L51" s="678"/>
      <c r="M51" s="673"/>
    </row>
    <row r="52" spans="12:13" x14ac:dyDescent="0.2">
      <c r="L52" s="678"/>
      <c r="M52" s="673"/>
    </row>
    <row r="78" spans="11:11" x14ac:dyDescent="0.2">
      <c r="K78" s="145"/>
    </row>
    <row r="79" spans="11:11" x14ac:dyDescent="0.2">
      <c r="K79" s="145"/>
    </row>
    <row r="80" spans="11:11" x14ac:dyDescent="0.2">
      <c r="K80" s="145"/>
    </row>
    <row r="81" spans="11:13" x14ac:dyDescent="0.2">
      <c r="K81" s="145"/>
    </row>
    <row r="82" spans="11:13" x14ac:dyDescent="0.2">
      <c r="K82" s="145"/>
    </row>
    <row r="83" spans="11:13" x14ac:dyDescent="0.2">
      <c r="K83" s="145"/>
    </row>
    <row r="84" spans="11:13" x14ac:dyDescent="0.2">
      <c r="K84" s="145"/>
      <c r="M84" s="144"/>
    </row>
    <row r="85" spans="11:13" x14ac:dyDescent="0.2">
      <c r="K85" s="145"/>
    </row>
    <row r="86" spans="11:13" x14ac:dyDescent="0.2">
      <c r="M86" s="678"/>
    </row>
  </sheetData>
  <mergeCells count="84">
    <mergeCell ref="G25:G26"/>
    <mergeCell ref="H25:H26"/>
    <mergeCell ref="I25:I26"/>
    <mergeCell ref="J25:J26"/>
    <mergeCell ref="A29:B29"/>
    <mergeCell ref="G22:G24"/>
    <mergeCell ref="H22:H24"/>
    <mergeCell ref="I22:I24"/>
    <mergeCell ref="J22:J24"/>
    <mergeCell ref="A25:A26"/>
    <mergeCell ref="B25:B26"/>
    <mergeCell ref="C25:C26"/>
    <mergeCell ref="D25:D26"/>
    <mergeCell ref="E25:E26"/>
    <mergeCell ref="F25:F26"/>
    <mergeCell ref="G19:G20"/>
    <mergeCell ref="H19:H20"/>
    <mergeCell ref="I19:I20"/>
    <mergeCell ref="J19:J20"/>
    <mergeCell ref="A22:A24"/>
    <mergeCell ref="B22:B24"/>
    <mergeCell ref="C22:C24"/>
    <mergeCell ref="D22:D24"/>
    <mergeCell ref="E22:E24"/>
    <mergeCell ref="F22:F24"/>
    <mergeCell ref="G17:G18"/>
    <mergeCell ref="H17:H18"/>
    <mergeCell ref="I17:I18"/>
    <mergeCell ref="J17:J18"/>
    <mergeCell ref="A19:A20"/>
    <mergeCell ref="B19:B20"/>
    <mergeCell ref="C19:C20"/>
    <mergeCell ref="D19:D20"/>
    <mergeCell ref="E19:E20"/>
    <mergeCell ref="F19:F20"/>
    <mergeCell ref="G14:G15"/>
    <mergeCell ref="H14:H15"/>
    <mergeCell ref="I14:I15"/>
    <mergeCell ref="J14:J15"/>
    <mergeCell ref="A17:A18"/>
    <mergeCell ref="B17:B18"/>
    <mergeCell ref="C17:C18"/>
    <mergeCell ref="D17:D18"/>
    <mergeCell ref="E17:E18"/>
    <mergeCell ref="F17:F18"/>
    <mergeCell ref="G11:G13"/>
    <mergeCell ref="H11:H13"/>
    <mergeCell ref="I11:I13"/>
    <mergeCell ref="J11:J13"/>
    <mergeCell ref="A14:A15"/>
    <mergeCell ref="B14:B15"/>
    <mergeCell ref="C14:C15"/>
    <mergeCell ref="D14:D15"/>
    <mergeCell ref="E14:E15"/>
    <mergeCell ref="F14:F15"/>
    <mergeCell ref="A11:A13"/>
    <mergeCell ref="B11:B13"/>
    <mergeCell ref="C11:C13"/>
    <mergeCell ref="D11:D13"/>
    <mergeCell ref="E11:E13"/>
    <mergeCell ref="F11:F13"/>
    <mergeCell ref="I7:I9"/>
    <mergeCell ref="J7:J9"/>
    <mergeCell ref="K7:K9"/>
    <mergeCell ref="L7:V7"/>
    <mergeCell ref="W7:W9"/>
    <mergeCell ref="L8:M8"/>
    <mergeCell ref="V8:V9"/>
    <mergeCell ref="A5:M5"/>
    <mergeCell ref="N5:W5"/>
    <mergeCell ref="A7:A9"/>
    <mergeCell ref="B7:B9"/>
    <mergeCell ref="C7:C9"/>
    <mergeCell ref="D7:D9"/>
    <mergeCell ref="E7:E9"/>
    <mergeCell ref="F7:F9"/>
    <mergeCell ref="G7:G9"/>
    <mergeCell ref="H7:H9"/>
    <mergeCell ref="A1:W1"/>
    <mergeCell ref="A2:W2"/>
    <mergeCell ref="A4:F4"/>
    <mergeCell ref="G4:M4"/>
    <mergeCell ref="N4:Q4"/>
    <mergeCell ref="R4:W4"/>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6"/>
  <sheetViews>
    <sheetView topLeftCell="I33" zoomScale="80" zoomScaleNormal="80" workbookViewId="0">
      <selection activeCell="M51" sqref="M51"/>
    </sheetView>
  </sheetViews>
  <sheetFormatPr baseColWidth="10" defaultColWidth="11.42578125" defaultRowHeight="12" x14ac:dyDescent="0.2"/>
  <cols>
    <col min="1" max="1" width="5.85546875" style="115" customWidth="1"/>
    <col min="2" max="2" width="25" style="115" customWidth="1"/>
    <col min="3" max="3" width="27.28515625" style="79" customWidth="1"/>
    <col min="4" max="4" width="31.42578125" style="79" customWidth="1"/>
    <col min="5" max="5" width="6" style="121" customWidth="1"/>
    <col min="6" max="7" width="6" style="79" customWidth="1"/>
    <col min="8" max="8" width="6" style="176" customWidth="1"/>
    <col min="9" max="9" width="11.28515625" style="79" customWidth="1"/>
    <col min="10" max="10" width="14.28515625" style="261" hidden="1" customWidth="1"/>
    <col min="11" max="11" width="34.7109375" style="79" customWidth="1"/>
    <col min="12" max="12" width="18.5703125" style="79" customWidth="1"/>
    <col min="13" max="13" width="16.5703125" style="79" customWidth="1"/>
    <col min="14" max="14" width="15.140625" style="79" customWidth="1"/>
    <col min="15" max="15" width="13.5703125" style="79" customWidth="1"/>
    <col min="16" max="17" width="10.85546875" style="79" customWidth="1"/>
    <col min="18" max="18" width="12.7109375" style="79" customWidth="1"/>
    <col min="19" max="19" width="19.28515625" style="79" customWidth="1"/>
    <col min="20" max="20" width="15.7109375" style="79" customWidth="1"/>
    <col min="21" max="21" width="16.85546875" style="79" customWidth="1"/>
    <col min="22" max="22" width="10.42578125" style="79" customWidth="1"/>
    <col min="23" max="23" width="54" style="115" customWidth="1"/>
    <col min="24" max="242" width="11.42578125" style="79"/>
    <col min="243" max="243" width="4.42578125" style="79" customWidth="1"/>
    <col min="244" max="244" width="15.85546875" style="79" customWidth="1"/>
    <col min="245" max="245" width="16.42578125" style="79" customWidth="1"/>
    <col min="246" max="246" width="27.7109375" style="79" customWidth="1"/>
    <col min="247" max="247" width="10" style="79" customWidth="1"/>
    <col min="248" max="16384" width="11.42578125" style="79"/>
  </cols>
  <sheetData>
    <row r="1" spans="1:23" s="74" customFormat="1" ht="15" customHeight="1" x14ac:dyDescent="0.2">
      <c r="A1" s="472" t="s">
        <v>0</v>
      </c>
      <c r="B1" s="473"/>
      <c r="C1" s="473"/>
      <c r="D1" s="473"/>
      <c r="E1" s="473"/>
      <c r="F1" s="473"/>
      <c r="G1" s="473"/>
      <c r="H1" s="473"/>
      <c r="I1" s="473"/>
      <c r="J1" s="473"/>
      <c r="K1" s="473"/>
      <c r="L1" s="473"/>
      <c r="M1" s="473"/>
      <c r="N1" s="473"/>
      <c r="O1" s="473"/>
      <c r="P1" s="473"/>
      <c r="Q1" s="473"/>
      <c r="R1" s="473"/>
      <c r="S1" s="473"/>
      <c r="T1" s="473"/>
      <c r="U1" s="473"/>
      <c r="V1" s="473"/>
      <c r="W1" s="473"/>
    </row>
    <row r="2" spans="1:23" s="74" customFormat="1" ht="15" customHeight="1" x14ac:dyDescent="0.2">
      <c r="A2" s="472" t="s">
        <v>1</v>
      </c>
      <c r="B2" s="473"/>
      <c r="C2" s="473"/>
      <c r="D2" s="473"/>
      <c r="E2" s="473"/>
      <c r="F2" s="473"/>
      <c r="G2" s="473"/>
      <c r="H2" s="473"/>
      <c r="I2" s="473"/>
      <c r="J2" s="473"/>
      <c r="K2" s="473"/>
      <c r="L2" s="473"/>
      <c r="M2" s="473"/>
      <c r="N2" s="473"/>
      <c r="O2" s="473"/>
      <c r="P2" s="473"/>
      <c r="Q2" s="473"/>
      <c r="R2" s="473"/>
      <c r="S2" s="473"/>
      <c r="T2" s="473"/>
      <c r="U2" s="473"/>
      <c r="V2" s="473"/>
      <c r="W2" s="473"/>
    </row>
    <row r="3" spans="1:23" s="74" customFormat="1" ht="15" customHeight="1" x14ac:dyDescent="0.2">
      <c r="A3" s="126"/>
      <c r="B3" s="127"/>
      <c r="C3" s="127"/>
      <c r="D3" s="127"/>
      <c r="E3" s="127"/>
      <c r="F3" s="127"/>
      <c r="G3" s="127"/>
      <c r="H3" s="400"/>
      <c r="I3" s="127"/>
      <c r="J3" s="255"/>
      <c r="K3" s="127"/>
      <c r="L3" s="127"/>
      <c r="M3" s="127"/>
      <c r="N3" s="127"/>
      <c r="O3" s="127"/>
      <c r="P3" s="127"/>
      <c r="Q3" s="127"/>
      <c r="R3" s="127"/>
      <c r="S3" s="127"/>
      <c r="T3" s="127"/>
      <c r="U3" s="127"/>
      <c r="V3" s="127"/>
      <c r="W3" s="127"/>
    </row>
    <row r="4" spans="1:23" s="75" customFormat="1" ht="24" customHeight="1" x14ac:dyDescent="0.25">
      <c r="A4" s="474" t="s">
        <v>2</v>
      </c>
      <c r="B4" s="475"/>
      <c r="C4" s="475"/>
      <c r="D4" s="475"/>
      <c r="E4" s="475"/>
      <c r="F4" s="476"/>
      <c r="G4" s="477" t="s">
        <v>139</v>
      </c>
      <c r="H4" s="478"/>
      <c r="I4" s="478"/>
      <c r="J4" s="478"/>
      <c r="K4" s="478"/>
      <c r="L4" s="478"/>
      <c r="M4" s="479"/>
      <c r="N4" s="508" t="s">
        <v>393</v>
      </c>
      <c r="O4" s="509"/>
      <c r="P4" s="509"/>
      <c r="Q4" s="510"/>
      <c r="R4" s="480" t="s">
        <v>4</v>
      </c>
      <c r="S4" s="481"/>
      <c r="T4" s="481"/>
      <c r="U4" s="481"/>
      <c r="V4" s="481"/>
      <c r="W4" s="482"/>
    </row>
    <row r="5" spans="1:23" s="75" customFormat="1" ht="24" customHeight="1" x14ac:dyDescent="0.25">
      <c r="A5" s="483" t="s">
        <v>140</v>
      </c>
      <c r="B5" s="483"/>
      <c r="C5" s="483"/>
      <c r="D5" s="483"/>
      <c r="E5" s="483"/>
      <c r="F5" s="483"/>
      <c r="G5" s="483"/>
      <c r="H5" s="483"/>
      <c r="I5" s="483"/>
      <c r="J5" s="483"/>
      <c r="K5" s="483"/>
      <c r="L5" s="483"/>
      <c r="M5" s="483"/>
      <c r="N5" s="484" t="s">
        <v>141</v>
      </c>
      <c r="O5" s="484"/>
      <c r="P5" s="484"/>
      <c r="Q5" s="484"/>
      <c r="R5" s="484"/>
      <c r="S5" s="484"/>
      <c r="T5" s="484"/>
      <c r="U5" s="484"/>
      <c r="V5" s="484"/>
      <c r="W5" s="484"/>
    </row>
    <row r="6" spans="1:23" s="78" customFormat="1" ht="6" customHeight="1" x14ac:dyDescent="0.25">
      <c r="A6" s="76"/>
      <c r="B6" s="76"/>
      <c r="C6" s="76"/>
      <c r="D6" s="76"/>
      <c r="E6" s="76"/>
      <c r="F6" s="76"/>
      <c r="G6" s="76"/>
      <c r="H6" s="76"/>
      <c r="I6" s="76"/>
      <c r="J6" s="76"/>
      <c r="K6" s="76"/>
      <c r="L6" s="76"/>
      <c r="M6" s="76"/>
      <c r="N6" s="76"/>
      <c r="O6" s="76"/>
      <c r="P6" s="76"/>
      <c r="Q6" s="76"/>
      <c r="R6" s="76"/>
      <c r="S6" s="76"/>
      <c r="T6" s="76"/>
      <c r="U6" s="76"/>
      <c r="V6" s="76"/>
      <c r="W6" s="77"/>
    </row>
    <row r="7" spans="1:23" ht="31.5" customHeight="1" x14ac:dyDescent="0.2">
      <c r="A7" s="434" t="s">
        <v>7</v>
      </c>
      <c r="B7" s="434" t="s">
        <v>8</v>
      </c>
      <c r="C7" s="434" t="s">
        <v>9</v>
      </c>
      <c r="D7" s="511" t="s">
        <v>10</v>
      </c>
      <c r="E7" s="485" t="s">
        <v>11</v>
      </c>
      <c r="F7" s="485" t="s">
        <v>12</v>
      </c>
      <c r="G7" s="485" t="s">
        <v>13</v>
      </c>
      <c r="H7" s="515" t="s">
        <v>14</v>
      </c>
      <c r="I7" s="485" t="s">
        <v>15</v>
      </c>
      <c r="J7" s="564" t="s">
        <v>352</v>
      </c>
      <c r="K7" s="434" t="s">
        <v>16</v>
      </c>
      <c r="L7" s="487" t="s">
        <v>17</v>
      </c>
      <c r="M7" s="488"/>
      <c r="N7" s="488"/>
      <c r="O7" s="488"/>
      <c r="P7" s="488"/>
      <c r="Q7" s="488"/>
      <c r="R7" s="488"/>
      <c r="S7" s="488"/>
      <c r="T7" s="488"/>
      <c r="U7" s="488"/>
      <c r="V7" s="489"/>
      <c r="W7" s="490" t="s">
        <v>18</v>
      </c>
    </row>
    <row r="8" spans="1:23" ht="27" customHeight="1" x14ac:dyDescent="0.2">
      <c r="A8" s="435"/>
      <c r="B8" s="435"/>
      <c r="C8" s="435"/>
      <c r="D8" s="512"/>
      <c r="E8" s="486"/>
      <c r="F8" s="486"/>
      <c r="G8" s="486"/>
      <c r="H8" s="516"/>
      <c r="I8" s="486"/>
      <c r="J8" s="565"/>
      <c r="K8" s="435"/>
      <c r="L8" s="492" t="s">
        <v>19</v>
      </c>
      <c r="M8" s="493"/>
      <c r="N8" s="80" t="s">
        <v>20</v>
      </c>
      <c r="O8" s="80"/>
      <c r="P8" s="80" t="s">
        <v>21</v>
      </c>
      <c r="Q8" s="80"/>
      <c r="R8" s="80" t="s">
        <v>22</v>
      </c>
      <c r="S8" s="80"/>
      <c r="T8" s="80" t="s">
        <v>23</v>
      </c>
      <c r="U8" s="80"/>
      <c r="V8" s="494" t="s">
        <v>24</v>
      </c>
      <c r="W8" s="491"/>
    </row>
    <row r="9" spans="1:23" ht="27" customHeight="1" thickBot="1" x14ac:dyDescent="0.25">
      <c r="A9" s="435"/>
      <c r="B9" s="435"/>
      <c r="C9" s="435"/>
      <c r="D9" s="513"/>
      <c r="E9" s="514"/>
      <c r="F9" s="514"/>
      <c r="G9" s="514"/>
      <c r="H9" s="517"/>
      <c r="I9" s="514"/>
      <c r="J9" s="566"/>
      <c r="K9" s="435"/>
      <c r="L9" s="81" t="s">
        <v>25</v>
      </c>
      <c r="M9" s="82" t="s">
        <v>26</v>
      </c>
      <c r="N9" s="81" t="s">
        <v>25</v>
      </c>
      <c r="O9" s="82" t="s">
        <v>26</v>
      </c>
      <c r="P9" s="81" t="s">
        <v>25</v>
      </c>
      <c r="Q9" s="82" t="s">
        <v>26</v>
      </c>
      <c r="R9" s="81" t="s">
        <v>25</v>
      </c>
      <c r="S9" s="82" t="s">
        <v>26</v>
      </c>
      <c r="T9" s="81" t="s">
        <v>25</v>
      </c>
      <c r="U9" s="82" t="s">
        <v>26</v>
      </c>
      <c r="V9" s="518"/>
      <c r="W9" s="491"/>
    </row>
    <row r="10" spans="1:23" ht="60" customHeight="1" thickBot="1" x14ac:dyDescent="0.25">
      <c r="A10" s="83">
        <v>1</v>
      </c>
      <c r="B10" s="84" t="s">
        <v>142</v>
      </c>
      <c r="C10" s="85" t="s">
        <v>143</v>
      </c>
      <c r="D10" s="182" t="s">
        <v>144</v>
      </c>
      <c r="E10" s="86">
        <v>0</v>
      </c>
      <c r="F10" s="86">
        <v>1</v>
      </c>
      <c r="G10" s="317">
        <v>1</v>
      </c>
      <c r="H10" s="318">
        <v>0</v>
      </c>
      <c r="I10" s="87">
        <f>+H11/G10</f>
        <v>0</v>
      </c>
      <c r="J10" s="262" t="s">
        <v>353</v>
      </c>
      <c r="K10" s="182" t="s">
        <v>145</v>
      </c>
      <c r="L10" s="88">
        <v>0</v>
      </c>
      <c r="M10" s="306">
        <v>0</v>
      </c>
      <c r="N10" s="45">
        <v>0</v>
      </c>
      <c r="O10" s="46">
        <v>0</v>
      </c>
      <c r="P10" s="45">
        <v>0</v>
      </c>
      <c r="Q10" s="46">
        <v>0</v>
      </c>
      <c r="R10" s="45">
        <v>0</v>
      </c>
      <c r="S10" s="46">
        <v>0</v>
      </c>
      <c r="T10" s="89">
        <f t="shared" ref="T10:U25" si="0">+L10+N10+P10+R10</f>
        <v>0</v>
      </c>
      <c r="U10" s="46">
        <v>0</v>
      </c>
      <c r="V10" s="25" t="e">
        <f>+U10/T10</f>
        <v>#DIV/0!</v>
      </c>
      <c r="W10" s="90"/>
    </row>
    <row r="11" spans="1:23" ht="60" customHeight="1" x14ac:dyDescent="0.2">
      <c r="A11" s="91">
        <v>2</v>
      </c>
      <c r="B11" s="92" t="s">
        <v>142</v>
      </c>
      <c r="C11" s="93" t="s">
        <v>146</v>
      </c>
      <c r="D11" s="182" t="s">
        <v>147</v>
      </c>
      <c r="E11" s="94">
        <v>0</v>
      </c>
      <c r="F11" s="94">
        <v>0.4</v>
      </c>
      <c r="G11" s="319">
        <v>0.1</v>
      </c>
      <c r="H11" s="170">
        <v>0</v>
      </c>
      <c r="I11" s="95">
        <f t="shared" ref="I11:I33" si="1">+H11/G11</f>
        <v>0</v>
      </c>
      <c r="J11" s="263" t="s">
        <v>354</v>
      </c>
      <c r="K11" s="129" t="s">
        <v>148</v>
      </c>
      <c r="L11" s="88">
        <v>5304500</v>
      </c>
      <c r="M11" s="307">
        <v>5304500</v>
      </c>
      <c r="N11" s="45">
        <v>0</v>
      </c>
      <c r="O11" s="46">
        <v>0</v>
      </c>
      <c r="P11" s="45">
        <v>0</v>
      </c>
      <c r="Q11" s="46">
        <v>0</v>
      </c>
      <c r="R11" s="45">
        <v>0</v>
      </c>
      <c r="S11" s="46">
        <v>0</v>
      </c>
      <c r="T11" s="96">
        <f t="shared" si="0"/>
        <v>5304500</v>
      </c>
      <c r="U11" s="44">
        <f t="shared" si="0"/>
        <v>5304500</v>
      </c>
      <c r="V11" s="25">
        <f>+U11/T11</f>
        <v>1</v>
      </c>
      <c r="W11" s="97"/>
    </row>
    <row r="12" spans="1:23" ht="60" customHeight="1" x14ac:dyDescent="0.2">
      <c r="A12" s="525">
        <v>3</v>
      </c>
      <c r="B12" s="528" t="s">
        <v>142</v>
      </c>
      <c r="C12" s="535" t="s">
        <v>149</v>
      </c>
      <c r="D12" s="519" t="s">
        <v>150</v>
      </c>
      <c r="E12" s="519">
        <v>0</v>
      </c>
      <c r="F12" s="519">
        <v>8</v>
      </c>
      <c r="G12" s="519">
        <v>2</v>
      </c>
      <c r="H12" s="521">
        <v>0</v>
      </c>
      <c r="I12" s="523">
        <v>0</v>
      </c>
      <c r="J12" s="561" t="s">
        <v>355</v>
      </c>
      <c r="K12" s="129" t="s">
        <v>151</v>
      </c>
      <c r="L12" s="88">
        <v>1100000</v>
      </c>
      <c r="M12" s="307">
        <v>1100000</v>
      </c>
      <c r="N12" s="45">
        <v>0</v>
      </c>
      <c r="O12" s="46">
        <v>0</v>
      </c>
      <c r="P12" s="45">
        <v>0</v>
      </c>
      <c r="Q12" s="46">
        <v>0</v>
      </c>
      <c r="R12" s="45">
        <v>0</v>
      </c>
      <c r="S12" s="46">
        <v>0</v>
      </c>
      <c r="T12" s="96">
        <f t="shared" si="0"/>
        <v>1100000</v>
      </c>
      <c r="U12" s="44">
        <f t="shared" si="0"/>
        <v>1100000</v>
      </c>
      <c r="V12" s="25">
        <f t="shared" ref="V12:V33" si="2">+U12/T12</f>
        <v>1</v>
      </c>
      <c r="W12" s="97"/>
    </row>
    <row r="13" spans="1:23" ht="45.75" customHeight="1" x14ac:dyDescent="0.2">
      <c r="A13" s="527"/>
      <c r="B13" s="530"/>
      <c r="C13" s="536"/>
      <c r="D13" s="520"/>
      <c r="E13" s="520"/>
      <c r="F13" s="520"/>
      <c r="G13" s="520"/>
      <c r="H13" s="522"/>
      <c r="I13" s="524"/>
      <c r="J13" s="562"/>
      <c r="K13" s="129" t="s">
        <v>152</v>
      </c>
      <c r="L13" s="88">
        <v>4300000</v>
      </c>
      <c r="M13" s="307">
        <v>4300000</v>
      </c>
      <c r="N13" s="45">
        <v>0</v>
      </c>
      <c r="O13" s="46">
        <v>0</v>
      </c>
      <c r="P13" s="45">
        <v>0</v>
      </c>
      <c r="Q13" s="46">
        <v>0</v>
      </c>
      <c r="R13" s="45">
        <v>0</v>
      </c>
      <c r="S13" s="46">
        <v>0</v>
      </c>
      <c r="T13" s="96">
        <f t="shared" si="0"/>
        <v>4300000</v>
      </c>
      <c r="U13" s="44">
        <f t="shared" si="0"/>
        <v>4300000</v>
      </c>
      <c r="V13" s="25">
        <f t="shared" si="2"/>
        <v>1</v>
      </c>
      <c r="W13" s="97"/>
    </row>
    <row r="14" spans="1:23" ht="83.25" customHeight="1" x14ac:dyDescent="0.2">
      <c r="A14" s="91">
        <v>4</v>
      </c>
      <c r="B14" s="98" t="s">
        <v>142</v>
      </c>
      <c r="C14" s="98" t="s">
        <v>153</v>
      </c>
      <c r="D14" s="280" t="s">
        <v>154</v>
      </c>
      <c r="E14" s="280">
        <v>18</v>
      </c>
      <c r="F14" s="280">
        <v>18</v>
      </c>
      <c r="G14" s="280">
        <v>18</v>
      </c>
      <c r="H14" s="171">
        <v>18</v>
      </c>
      <c r="I14" s="95">
        <f t="shared" si="1"/>
        <v>1</v>
      </c>
      <c r="J14" s="263" t="s">
        <v>363</v>
      </c>
      <c r="K14" s="129" t="s">
        <v>155</v>
      </c>
      <c r="L14" s="88">
        <v>63000000</v>
      </c>
      <c r="M14" s="307">
        <v>63000000</v>
      </c>
      <c r="N14" s="45">
        <v>0</v>
      </c>
      <c r="O14" s="46">
        <v>0</v>
      </c>
      <c r="P14" s="45">
        <v>0</v>
      </c>
      <c r="Q14" s="46">
        <v>0</v>
      </c>
      <c r="R14" s="45">
        <v>0</v>
      </c>
      <c r="S14" s="46">
        <v>0</v>
      </c>
      <c r="T14" s="96">
        <f t="shared" si="0"/>
        <v>63000000</v>
      </c>
      <c r="U14" s="44">
        <f t="shared" si="0"/>
        <v>63000000</v>
      </c>
      <c r="V14" s="25">
        <f t="shared" si="2"/>
        <v>1</v>
      </c>
      <c r="W14" s="97"/>
    </row>
    <row r="15" spans="1:23" ht="60" customHeight="1" x14ac:dyDescent="0.2">
      <c r="A15" s="525">
        <v>5</v>
      </c>
      <c r="B15" s="528" t="s">
        <v>142</v>
      </c>
      <c r="C15" s="519" t="s">
        <v>156</v>
      </c>
      <c r="D15" s="532" t="s">
        <v>157</v>
      </c>
      <c r="E15" s="519">
        <v>9</v>
      </c>
      <c r="F15" s="519">
        <v>40</v>
      </c>
      <c r="G15" s="519">
        <v>10</v>
      </c>
      <c r="H15" s="521">
        <v>10</v>
      </c>
      <c r="I15" s="523">
        <f t="shared" si="1"/>
        <v>1</v>
      </c>
      <c r="J15" s="561" t="s">
        <v>375</v>
      </c>
      <c r="K15" s="129" t="s">
        <v>158</v>
      </c>
      <c r="L15" s="88">
        <v>2500000</v>
      </c>
      <c r="M15" s="307">
        <v>2500000</v>
      </c>
      <c r="N15" s="45">
        <v>0</v>
      </c>
      <c r="O15" s="46">
        <v>0</v>
      </c>
      <c r="P15" s="45">
        <v>0</v>
      </c>
      <c r="Q15" s="46">
        <v>0</v>
      </c>
      <c r="R15" s="45">
        <v>0</v>
      </c>
      <c r="S15" s="46">
        <v>0</v>
      </c>
      <c r="T15" s="96">
        <f t="shared" si="0"/>
        <v>2500000</v>
      </c>
      <c r="U15" s="44">
        <f t="shared" si="0"/>
        <v>2500000</v>
      </c>
      <c r="V15" s="25">
        <f t="shared" si="2"/>
        <v>1</v>
      </c>
      <c r="W15" s="97"/>
    </row>
    <row r="16" spans="1:23" ht="60" customHeight="1" x14ac:dyDescent="0.2">
      <c r="A16" s="526"/>
      <c r="B16" s="529"/>
      <c r="C16" s="531"/>
      <c r="D16" s="533"/>
      <c r="E16" s="531"/>
      <c r="F16" s="531"/>
      <c r="G16" s="531"/>
      <c r="H16" s="537"/>
      <c r="I16" s="538"/>
      <c r="J16" s="563"/>
      <c r="K16" s="129" t="s">
        <v>386</v>
      </c>
      <c r="L16" s="88">
        <v>3000000</v>
      </c>
      <c r="M16" s="307">
        <v>3000000</v>
      </c>
      <c r="N16" s="45">
        <v>0</v>
      </c>
      <c r="O16" s="46">
        <v>0</v>
      </c>
      <c r="P16" s="45">
        <v>0</v>
      </c>
      <c r="Q16" s="46">
        <v>0</v>
      </c>
      <c r="R16" s="45">
        <v>0</v>
      </c>
      <c r="S16" s="46">
        <v>0</v>
      </c>
      <c r="T16" s="96">
        <f t="shared" si="0"/>
        <v>3000000</v>
      </c>
      <c r="U16" s="44">
        <f t="shared" si="0"/>
        <v>3000000</v>
      </c>
      <c r="V16" s="25">
        <f t="shared" si="2"/>
        <v>1</v>
      </c>
      <c r="W16" s="97"/>
    </row>
    <row r="17" spans="1:23" ht="60" customHeight="1" x14ac:dyDescent="0.2">
      <c r="A17" s="526"/>
      <c r="B17" s="529"/>
      <c r="C17" s="531"/>
      <c r="D17" s="533"/>
      <c r="E17" s="531"/>
      <c r="F17" s="531"/>
      <c r="G17" s="531"/>
      <c r="H17" s="537"/>
      <c r="I17" s="538"/>
      <c r="J17" s="563"/>
      <c r="K17" s="129" t="s">
        <v>229</v>
      </c>
      <c r="L17" s="88">
        <v>1000000</v>
      </c>
      <c r="M17" s="307">
        <v>1000000</v>
      </c>
      <c r="N17" s="45">
        <v>0</v>
      </c>
      <c r="O17" s="46">
        <v>0</v>
      </c>
      <c r="P17" s="45">
        <v>0</v>
      </c>
      <c r="Q17" s="46">
        <v>0</v>
      </c>
      <c r="R17" s="45">
        <v>0</v>
      </c>
      <c r="S17" s="46">
        <v>0</v>
      </c>
      <c r="T17" s="96">
        <f t="shared" si="0"/>
        <v>1000000</v>
      </c>
      <c r="U17" s="44">
        <f t="shared" si="0"/>
        <v>1000000</v>
      </c>
      <c r="V17" s="25">
        <f t="shared" si="2"/>
        <v>1</v>
      </c>
      <c r="W17" s="97"/>
    </row>
    <row r="18" spans="1:23" ht="60" customHeight="1" thickBot="1" x14ac:dyDescent="0.25">
      <c r="A18" s="527"/>
      <c r="B18" s="530"/>
      <c r="C18" s="520"/>
      <c r="D18" s="534"/>
      <c r="E18" s="520"/>
      <c r="F18" s="520"/>
      <c r="G18" s="520"/>
      <c r="H18" s="522"/>
      <c r="I18" s="524"/>
      <c r="J18" s="562"/>
      <c r="K18" s="129" t="s">
        <v>394</v>
      </c>
      <c r="L18" s="88">
        <v>2000000</v>
      </c>
      <c r="M18" s="307">
        <f>500000+641535.5</f>
        <v>1141535.5</v>
      </c>
      <c r="N18" s="45">
        <v>0</v>
      </c>
      <c r="O18" s="46">
        <v>0</v>
      </c>
      <c r="P18" s="45">
        <v>0</v>
      </c>
      <c r="Q18" s="46">
        <v>0</v>
      </c>
      <c r="R18" s="45">
        <v>0</v>
      </c>
      <c r="S18" s="46">
        <v>0</v>
      </c>
      <c r="T18" s="96">
        <f t="shared" si="0"/>
        <v>2000000</v>
      </c>
      <c r="U18" s="44">
        <f t="shared" si="0"/>
        <v>1141535.5</v>
      </c>
      <c r="V18" s="25">
        <f t="shared" si="2"/>
        <v>0.57076775000000002</v>
      </c>
      <c r="W18" s="97"/>
    </row>
    <row r="19" spans="1:23" ht="60" customHeight="1" x14ac:dyDescent="0.2">
      <c r="A19" s="525">
        <v>6</v>
      </c>
      <c r="B19" s="528" t="s">
        <v>142</v>
      </c>
      <c r="C19" s="528" t="s">
        <v>159</v>
      </c>
      <c r="D19" s="519" t="s">
        <v>160</v>
      </c>
      <c r="E19" s="519">
        <v>0</v>
      </c>
      <c r="F19" s="519">
        <v>2</v>
      </c>
      <c r="G19" s="519">
        <v>1</v>
      </c>
      <c r="H19" s="521">
        <v>1</v>
      </c>
      <c r="I19" s="523">
        <f>+H19/G19</f>
        <v>1</v>
      </c>
      <c r="J19" s="561" t="s">
        <v>356</v>
      </c>
      <c r="K19" s="129" t="s">
        <v>161</v>
      </c>
      <c r="L19" s="88">
        <v>500000</v>
      </c>
      <c r="M19" s="307">
        <v>500000</v>
      </c>
      <c r="N19" s="45">
        <v>0</v>
      </c>
      <c r="O19" s="46">
        <v>0</v>
      </c>
      <c r="P19" s="45">
        <v>0</v>
      </c>
      <c r="Q19" s="46">
        <v>0</v>
      </c>
      <c r="R19" s="45">
        <v>0</v>
      </c>
      <c r="S19" s="46">
        <v>0</v>
      </c>
      <c r="T19" s="96">
        <f t="shared" si="0"/>
        <v>500000</v>
      </c>
      <c r="U19" s="44">
        <f t="shared" si="0"/>
        <v>500000</v>
      </c>
      <c r="V19" s="25">
        <f t="shared" si="2"/>
        <v>1</v>
      </c>
      <c r="W19" s="97"/>
    </row>
    <row r="20" spans="1:23" ht="60" customHeight="1" x14ac:dyDescent="0.2">
      <c r="A20" s="527"/>
      <c r="B20" s="530"/>
      <c r="C20" s="530"/>
      <c r="D20" s="520"/>
      <c r="E20" s="520"/>
      <c r="F20" s="520"/>
      <c r="G20" s="520"/>
      <c r="H20" s="522"/>
      <c r="I20" s="524"/>
      <c r="J20" s="562"/>
      <c r="K20" s="129" t="s">
        <v>162</v>
      </c>
      <c r="L20" s="88">
        <v>2500000</v>
      </c>
      <c r="M20" s="307">
        <v>2500000</v>
      </c>
      <c r="N20" s="45">
        <v>0</v>
      </c>
      <c r="O20" s="46">
        <v>0</v>
      </c>
      <c r="P20" s="45">
        <v>0</v>
      </c>
      <c r="Q20" s="46">
        <v>0</v>
      </c>
      <c r="R20" s="45">
        <v>0</v>
      </c>
      <c r="S20" s="46">
        <v>0</v>
      </c>
      <c r="T20" s="96">
        <f t="shared" si="0"/>
        <v>2500000</v>
      </c>
      <c r="U20" s="44">
        <f t="shared" si="0"/>
        <v>2500000</v>
      </c>
      <c r="V20" s="25">
        <f t="shared" si="2"/>
        <v>1</v>
      </c>
      <c r="W20" s="97"/>
    </row>
    <row r="21" spans="1:23" ht="60" customHeight="1" x14ac:dyDescent="0.2">
      <c r="A21" s="544">
        <v>7</v>
      </c>
      <c r="B21" s="544" t="s">
        <v>142</v>
      </c>
      <c r="C21" s="544" t="s">
        <v>163</v>
      </c>
      <c r="D21" s="547" t="s">
        <v>164</v>
      </c>
      <c r="E21" s="547">
        <v>1</v>
      </c>
      <c r="F21" s="547">
        <v>1</v>
      </c>
      <c r="G21" s="547">
        <v>1</v>
      </c>
      <c r="H21" s="550">
        <v>1</v>
      </c>
      <c r="I21" s="523">
        <f t="shared" si="1"/>
        <v>1</v>
      </c>
      <c r="J21" s="561" t="s">
        <v>357</v>
      </c>
      <c r="K21" s="129" t="s">
        <v>165</v>
      </c>
      <c r="L21" s="88">
        <v>5600000</v>
      </c>
      <c r="M21" s="307">
        <v>5600000</v>
      </c>
      <c r="N21" s="45">
        <v>0</v>
      </c>
      <c r="O21" s="46">
        <v>0</v>
      </c>
      <c r="P21" s="45">
        <v>0</v>
      </c>
      <c r="Q21" s="46">
        <v>0</v>
      </c>
      <c r="R21" s="45">
        <v>0</v>
      </c>
      <c r="S21" s="46">
        <v>0</v>
      </c>
      <c r="T21" s="96">
        <f t="shared" si="0"/>
        <v>5600000</v>
      </c>
      <c r="U21" s="44">
        <f t="shared" si="0"/>
        <v>5600000</v>
      </c>
      <c r="V21" s="25">
        <f t="shared" si="2"/>
        <v>1</v>
      </c>
      <c r="W21" s="97"/>
    </row>
    <row r="22" spans="1:23" ht="60" customHeight="1" x14ac:dyDescent="0.2">
      <c r="A22" s="545"/>
      <c r="B22" s="545"/>
      <c r="C22" s="545"/>
      <c r="D22" s="548"/>
      <c r="E22" s="548"/>
      <c r="F22" s="548"/>
      <c r="G22" s="548"/>
      <c r="H22" s="551"/>
      <c r="I22" s="538"/>
      <c r="J22" s="563"/>
      <c r="K22" s="129" t="s">
        <v>166</v>
      </c>
      <c r="L22" s="88">
        <v>2500000</v>
      </c>
      <c r="M22" s="307">
        <v>2500000</v>
      </c>
      <c r="N22" s="45">
        <v>0</v>
      </c>
      <c r="O22" s="46">
        <v>0</v>
      </c>
      <c r="P22" s="45">
        <v>0</v>
      </c>
      <c r="Q22" s="46">
        <v>0</v>
      </c>
      <c r="R22" s="45">
        <v>0</v>
      </c>
      <c r="S22" s="46">
        <v>0</v>
      </c>
      <c r="T22" s="96">
        <f t="shared" si="0"/>
        <v>2500000</v>
      </c>
      <c r="U22" s="44">
        <f t="shared" si="0"/>
        <v>2500000</v>
      </c>
      <c r="V22" s="25">
        <f t="shared" si="2"/>
        <v>1</v>
      </c>
      <c r="W22" s="97"/>
    </row>
    <row r="23" spans="1:23" ht="60" customHeight="1" x14ac:dyDescent="0.2">
      <c r="A23" s="546"/>
      <c r="B23" s="546"/>
      <c r="C23" s="546"/>
      <c r="D23" s="549"/>
      <c r="E23" s="549"/>
      <c r="F23" s="549"/>
      <c r="G23" s="549"/>
      <c r="H23" s="552"/>
      <c r="I23" s="524"/>
      <c r="J23" s="562"/>
      <c r="K23" s="129" t="s">
        <v>167</v>
      </c>
      <c r="L23" s="88">
        <v>0</v>
      </c>
      <c r="M23" s="307">
        <v>0</v>
      </c>
      <c r="N23" s="45">
        <v>0</v>
      </c>
      <c r="O23" s="46">
        <v>0</v>
      </c>
      <c r="P23" s="45">
        <v>0</v>
      </c>
      <c r="Q23" s="46">
        <v>0</v>
      </c>
      <c r="R23" s="45">
        <v>0</v>
      </c>
      <c r="S23" s="46">
        <v>0</v>
      </c>
      <c r="T23" s="96">
        <f t="shared" si="0"/>
        <v>0</v>
      </c>
      <c r="U23" s="44">
        <f t="shared" si="0"/>
        <v>0</v>
      </c>
      <c r="V23" s="25" t="e">
        <f t="shared" si="2"/>
        <v>#DIV/0!</v>
      </c>
      <c r="W23" s="97"/>
    </row>
    <row r="24" spans="1:23" ht="83.25" customHeight="1" x14ac:dyDescent="0.2">
      <c r="A24" s="525">
        <v>8</v>
      </c>
      <c r="B24" s="495" t="s">
        <v>142</v>
      </c>
      <c r="C24" s="541" t="s">
        <v>168</v>
      </c>
      <c r="D24" s="501" t="s">
        <v>169</v>
      </c>
      <c r="E24" s="541">
        <v>1</v>
      </c>
      <c r="F24" s="541">
        <v>1</v>
      </c>
      <c r="G24" s="532">
        <v>1</v>
      </c>
      <c r="H24" s="539">
        <v>1</v>
      </c>
      <c r="I24" s="523">
        <f t="shared" si="1"/>
        <v>1</v>
      </c>
      <c r="J24" s="561" t="s">
        <v>358</v>
      </c>
      <c r="K24" s="129" t="s">
        <v>170</v>
      </c>
      <c r="L24" s="88">
        <v>19415500</v>
      </c>
      <c r="M24" s="307">
        <v>19415500</v>
      </c>
      <c r="N24" s="45">
        <v>0</v>
      </c>
      <c r="O24" s="46">
        <v>0</v>
      </c>
      <c r="P24" s="45">
        <v>0</v>
      </c>
      <c r="Q24" s="46">
        <v>0</v>
      </c>
      <c r="R24" s="45">
        <v>0</v>
      </c>
      <c r="S24" s="46">
        <v>0</v>
      </c>
      <c r="T24" s="96">
        <f t="shared" si="0"/>
        <v>19415500</v>
      </c>
      <c r="U24" s="44">
        <f t="shared" si="0"/>
        <v>19415500</v>
      </c>
      <c r="V24" s="25">
        <f t="shared" si="2"/>
        <v>1</v>
      </c>
      <c r="W24" s="97"/>
    </row>
    <row r="25" spans="1:23" ht="83.25" customHeight="1" x14ac:dyDescent="0.2">
      <c r="A25" s="527"/>
      <c r="B25" s="500"/>
      <c r="C25" s="542"/>
      <c r="D25" s="502"/>
      <c r="E25" s="542"/>
      <c r="F25" s="542"/>
      <c r="G25" s="543"/>
      <c r="H25" s="540"/>
      <c r="I25" s="524"/>
      <c r="J25" s="562"/>
      <c r="K25" s="128" t="s">
        <v>171</v>
      </c>
      <c r="L25" s="88">
        <v>2796450</v>
      </c>
      <c r="M25" s="307">
        <v>2796450</v>
      </c>
      <c r="N25" s="45">
        <v>0</v>
      </c>
      <c r="O25" s="46">
        <v>0</v>
      </c>
      <c r="P25" s="45">
        <v>0</v>
      </c>
      <c r="Q25" s="46">
        <v>0</v>
      </c>
      <c r="R25" s="45">
        <v>0</v>
      </c>
      <c r="S25" s="46">
        <v>0</v>
      </c>
      <c r="T25" s="96">
        <f t="shared" si="0"/>
        <v>2796450</v>
      </c>
      <c r="U25" s="44">
        <f t="shared" si="0"/>
        <v>2796450</v>
      </c>
      <c r="V25" s="25">
        <f t="shared" si="2"/>
        <v>1</v>
      </c>
      <c r="W25" s="97"/>
    </row>
    <row r="26" spans="1:23" ht="60" customHeight="1" x14ac:dyDescent="0.2">
      <c r="A26" s="525">
        <v>9</v>
      </c>
      <c r="B26" s="528" t="s">
        <v>142</v>
      </c>
      <c r="C26" s="519" t="s">
        <v>172</v>
      </c>
      <c r="D26" s="519" t="s">
        <v>173</v>
      </c>
      <c r="E26" s="519">
        <v>22</v>
      </c>
      <c r="F26" s="519">
        <v>25</v>
      </c>
      <c r="G26" s="519">
        <v>25</v>
      </c>
      <c r="H26" s="521">
        <v>25</v>
      </c>
      <c r="I26" s="523">
        <f t="shared" si="1"/>
        <v>1</v>
      </c>
      <c r="J26" s="561" t="s">
        <v>359</v>
      </c>
      <c r="K26" s="129" t="s">
        <v>174</v>
      </c>
      <c r="L26" s="88">
        <f>145308398+6000000+14000000-1000000-10000000</f>
        <v>154308398</v>
      </c>
      <c r="M26" s="307">
        <v>154308398</v>
      </c>
      <c r="N26" s="45">
        <v>0</v>
      </c>
      <c r="O26" s="46">
        <v>0</v>
      </c>
      <c r="P26" s="45">
        <v>0</v>
      </c>
      <c r="Q26" s="46">
        <v>0</v>
      </c>
      <c r="R26" s="45">
        <v>0</v>
      </c>
      <c r="S26" s="46">
        <v>0</v>
      </c>
      <c r="T26" s="96">
        <f t="shared" ref="T26:U33" si="3">+L26+N26+P26+R26</f>
        <v>154308398</v>
      </c>
      <c r="U26" s="44">
        <f t="shared" si="3"/>
        <v>154308398</v>
      </c>
      <c r="V26" s="25">
        <f t="shared" si="2"/>
        <v>1</v>
      </c>
      <c r="W26" s="97"/>
    </row>
    <row r="27" spans="1:23" ht="60" customHeight="1" x14ac:dyDescent="0.2">
      <c r="A27" s="527"/>
      <c r="B27" s="530"/>
      <c r="C27" s="520"/>
      <c r="D27" s="520"/>
      <c r="E27" s="520"/>
      <c r="F27" s="520"/>
      <c r="G27" s="520"/>
      <c r="H27" s="522"/>
      <c r="I27" s="524"/>
      <c r="J27" s="562"/>
      <c r="K27" s="129" t="s">
        <v>175</v>
      </c>
      <c r="L27" s="88">
        <v>23202000</v>
      </c>
      <c r="M27" s="307">
        <v>23202000</v>
      </c>
      <c r="N27" s="45">
        <v>0</v>
      </c>
      <c r="O27" s="46">
        <v>0</v>
      </c>
      <c r="P27" s="45">
        <v>0</v>
      </c>
      <c r="Q27" s="46">
        <v>0</v>
      </c>
      <c r="R27" s="45">
        <v>0</v>
      </c>
      <c r="S27" s="46">
        <v>0</v>
      </c>
      <c r="T27" s="96">
        <f t="shared" si="3"/>
        <v>23202000</v>
      </c>
      <c r="U27" s="44">
        <f t="shared" si="3"/>
        <v>23202000</v>
      </c>
      <c r="V27" s="25">
        <f t="shared" si="2"/>
        <v>1</v>
      </c>
      <c r="W27" s="97"/>
    </row>
    <row r="28" spans="1:23" ht="60" customHeight="1" x14ac:dyDescent="0.2">
      <c r="A28" s="559"/>
      <c r="B28" s="528" t="s">
        <v>142</v>
      </c>
      <c r="C28" s="528" t="s">
        <v>176</v>
      </c>
      <c r="D28" s="519" t="s">
        <v>177</v>
      </c>
      <c r="E28" s="555">
        <v>25</v>
      </c>
      <c r="F28" s="555">
        <v>37</v>
      </c>
      <c r="G28" s="555">
        <v>37</v>
      </c>
      <c r="H28" s="557">
        <v>37</v>
      </c>
      <c r="I28" s="523">
        <f t="shared" si="1"/>
        <v>1</v>
      </c>
      <c r="J28" s="561" t="s">
        <v>360</v>
      </c>
      <c r="K28" s="129" t="s">
        <v>178</v>
      </c>
      <c r="L28" s="88">
        <v>250000</v>
      </c>
      <c r="M28" s="307">
        <v>250000</v>
      </c>
      <c r="N28" s="45">
        <v>0</v>
      </c>
      <c r="O28" s="46">
        <v>0</v>
      </c>
      <c r="P28" s="45">
        <v>0</v>
      </c>
      <c r="Q28" s="46">
        <v>0</v>
      </c>
      <c r="R28" s="45">
        <v>0</v>
      </c>
      <c r="S28" s="46">
        <v>0</v>
      </c>
      <c r="T28" s="96">
        <f t="shared" si="3"/>
        <v>250000</v>
      </c>
      <c r="U28" s="44">
        <f t="shared" si="3"/>
        <v>250000</v>
      </c>
      <c r="V28" s="25">
        <f t="shared" si="2"/>
        <v>1</v>
      </c>
      <c r="W28" s="97"/>
    </row>
    <row r="29" spans="1:23" ht="36" customHeight="1" x14ac:dyDescent="0.2">
      <c r="A29" s="560"/>
      <c r="B29" s="530"/>
      <c r="C29" s="530"/>
      <c r="D29" s="520"/>
      <c r="E29" s="556"/>
      <c r="F29" s="556"/>
      <c r="G29" s="556"/>
      <c r="H29" s="558"/>
      <c r="I29" s="524"/>
      <c r="J29" s="562"/>
      <c r="K29" s="129" t="s">
        <v>179</v>
      </c>
      <c r="L29" s="88">
        <v>1500000</v>
      </c>
      <c r="M29" s="307">
        <v>1500000</v>
      </c>
      <c r="N29" s="45">
        <v>0</v>
      </c>
      <c r="O29" s="46">
        <v>0</v>
      </c>
      <c r="P29" s="45">
        <v>0</v>
      </c>
      <c r="Q29" s="46">
        <v>0</v>
      </c>
      <c r="R29" s="45">
        <v>0</v>
      </c>
      <c r="S29" s="46">
        <v>0</v>
      </c>
      <c r="T29" s="96">
        <f t="shared" si="3"/>
        <v>1500000</v>
      </c>
      <c r="U29" s="44">
        <f t="shared" si="3"/>
        <v>1500000</v>
      </c>
      <c r="V29" s="25">
        <f t="shared" si="2"/>
        <v>1</v>
      </c>
      <c r="W29" s="97"/>
    </row>
    <row r="30" spans="1:23" ht="60" customHeight="1" x14ac:dyDescent="0.2">
      <c r="A30" s="519">
        <v>11</v>
      </c>
      <c r="B30" s="519" t="s">
        <v>142</v>
      </c>
      <c r="C30" s="519" t="s">
        <v>180</v>
      </c>
      <c r="D30" s="519" t="s">
        <v>181</v>
      </c>
      <c r="E30" s="519">
        <v>15</v>
      </c>
      <c r="F30" s="519">
        <v>20</v>
      </c>
      <c r="G30" s="519">
        <v>20</v>
      </c>
      <c r="H30" s="521">
        <v>20</v>
      </c>
      <c r="I30" s="523">
        <f t="shared" si="1"/>
        <v>1</v>
      </c>
      <c r="J30" s="561" t="s">
        <v>361</v>
      </c>
      <c r="K30" s="129" t="s">
        <v>182</v>
      </c>
      <c r="L30" s="88">
        <v>17060000</v>
      </c>
      <c r="M30" s="307">
        <v>17060000</v>
      </c>
      <c r="N30" s="45">
        <v>0</v>
      </c>
      <c r="O30" s="46">
        <v>0</v>
      </c>
      <c r="P30" s="45">
        <v>0</v>
      </c>
      <c r="Q30" s="46">
        <v>0</v>
      </c>
      <c r="R30" s="45">
        <v>0</v>
      </c>
      <c r="S30" s="46">
        <v>0</v>
      </c>
      <c r="T30" s="96">
        <f t="shared" si="3"/>
        <v>17060000</v>
      </c>
      <c r="U30" s="44">
        <f t="shared" si="3"/>
        <v>17060000</v>
      </c>
      <c r="V30" s="25">
        <f t="shared" si="2"/>
        <v>1</v>
      </c>
      <c r="W30" s="97"/>
    </row>
    <row r="31" spans="1:23" ht="60" customHeight="1" x14ac:dyDescent="0.2">
      <c r="A31" s="531"/>
      <c r="B31" s="531"/>
      <c r="C31" s="531"/>
      <c r="D31" s="531"/>
      <c r="E31" s="531"/>
      <c r="F31" s="531"/>
      <c r="G31" s="531"/>
      <c r="H31" s="537"/>
      <c r="I31" s="538"/>
      <c r="J31" s="563"/>
      <c r="K31" s="129" t="s">
        <v>234</v>
      </c>
      <c r="L31" s="88">
        <v>4500000</v>
      </c>
      <c r="M31" s="307">
        <v>4500000</v>
      </c>
      <c r="N31" s="45">
        <v>0</v>
      </c>
      <c r="O31" s="46">
        <v>0</v>
      </c>
      <c r="P31" s="45">
        <v>0</v>
      </c>
      <c r="Q31" s="46">
        <v>0</v>
      </c>
      <c r="R31" s="45">
        <v>0</v>
      </c>
      <c r="S31" s="46">
        <v>0</v>
      </c>
      <c r="T31" s="96">
        <f t="shared" si="3"/>
        <v>4500000</v>
      </c>
      <c r="U31" s="44">
        <f t="shared" si="3"/>
        <v>4500000</v>
      </c>
      <c r="V31" s="25">
        <f t="shared" si="2"/>
        <v>1</v>
      </c>
      <c r="W31" s="97"/>
    </row>
    <row r="32" spans="1:23" ht="60" customHeight="1" x14ac:dyDescent="0.2">
      <c r="A32" s="520"/>
      <c r="B32" s="520"/>
      <c r="C32" s="520"/>
      <c r="D32" s="520"/>
      <c r="E32" s="520"/>
      <c r="F32" s="520"/>
      <c r="G32" s="520"/>
      <c r="H32" s="522"/>
      <c r="I32" s="524"/>
      <c r="J32" s="562"/>
      <c r="K32" s="155" t="s">
        <v>183</v>
      </c>
      <c r="L32" s="88">
        <v>23018500</v>
      </c>
      <c r="M32" s="307">
        <v>23018500</v>
      </c>
      <c r="N32" s="45">
        <v>0</v>
      </c>
      <c r="O32" s="46">
        <v>0</v>
      </c>
      <c r="P32" s="45">
        <v>0</v>
      </c>
      <c r="Q32" s="46">
        <v>0</v>
      </c>
      <c r="R32" s="45">
        <v>0</v>
      </c>
      <c r="S32" s="46">
        <v>0</v>
      </c>
      <c r="T32" s="96">
        <f t="shared" si="3"/>
        <v>23018500</v>
      </c>
      <c r="U32" s="44">
        <f t="shared" si="3"/>
        <v>23018500</v>
      </c>
      <c r="V32" s="25">
        <f t="shared" si="2"/>
        <v>1</v>
      </c>
      <c r="W32" s="99"/>
    </row>
    <row r="33" spans="1:25" ht="60" customHeight="1" thickBot="1" x14ac:dyDescent="0.25">
      <c r="A33" s="100">
        <v>12</v>
      </c>
      <c r="B33" s="101" t="s">
        <v>142</v>
      </c>
      <c r="C33" s="102" t="s">
        <v>184</v>
      </c>
      <c r="D33" s="103" t="s">
        <v>185</v>
      </c>
      <c r="E33" s="104">
        <v>1</v>
      </c>
      <c r="F33" s="104">
        <v>1</v>
      </c>
      <c r="G33" s="320">
        <v>1</v>
      </c>
      <c r="H33" s="172">
        <v>1</v>
      </c>
      <c r="I33" s="105">
        <f t="shared" si="1"/>
        <v>1</v>
      </c>
      <c r="J33" s="264" t="s">
        <v>362</v>
      </c>
      <c r="K33" s="183" t="s">
        <v>235</v>
      </c>
      <c r="L33" s="88">
        <v>644652</v>
      </c>
      <c r="M33" s="307">
        <v>644652</v>
      </c>
      <c r="N33" s="45">
        <v>0</v>
      </c>
      <c r="O33" s="46">
        <v>0</v>
      </c>
      <c r="P33" s="45">
        <v>0</v>
      </c>
      <c r="Q33" s="46">
        <v>0</v>
      </c>
      <c r="R33" s="45">
        <v>0</v>
      </c>
      <c r="S33" s="46">
        <v>0</v>
      </c>
      <c r="T33" s="106">
        <f t="shared" si="3"/>
        <v>644652</v>
      </c>
      <c r="U33" s="44">
        <f t="shared" si="3"/>
        <v>644652</v>
      </c>
      <c r="V33" s="25">
        <f t="shared" si="2"/>
        <v>1</v>
      </c>
      <c r="W33" s="107"/>
    </row>
    <row r="34" spans="1:25" ht="23.25" customHeight="1" thickBot="1" x14ac:dyDescent="0.25">
      <c r="A34" s="553" t="s">
        <v>186</v>
      </c>
      <c r="B34" s="554"/>
      <c r="C34" s="108"/>
      <c r="D34" s="108"/>
      <c r="E34" s="108"/>
      <c r="F34" s="108"/>
      <c r="G34" s="108"/>
      <c r="H34" s="173"/>
      <c r="I34" s="109">
        <f>+SUM(I10:I33)/(COUNT(I10:I33))</f>
        <v>0.75</v>
      </c>
      <c r="J34" s="256"/>
      <c r="K34" s="110" t="s">
        <v>187</v>
      </c>
      <c r="L34" s="177">
        <f>SUM(L10:L33)</f>
        <v>340000000</v>
      </c>
      <c r="M34" s="403">
        <f>SUM(M10:M33)</f>
        <v>339141535.5</v>
      </c>
      <c r="N34" s="111"/>
      <c r="O34" s="111">
        <v>0</v>
      </c>
      <c r="P34" s="112"/>
      <c r="Q34" s="112"/>
      <c r="R34" s="112"/>
      <c r="S34" s="112"/>
      <c r="T34" s="178">
        <f>SUM(T10:T33)</f>
        <v>340000000</v>
      </c>
      <c r="U34" s="404">
        <f>SUM(U10:U33)</f>
        <v>339141535.5</v>
      </c>
      <c r="V34" s="405">
        <f>+U34/T34</f>
        <v>0.99747510441176468</v>
      </c>
      <c r="W34" s="333">
        <f>+U34/T34</f>
        <v>0.99747510441176468</v>
      </c>
      <c r="Y34" s="268">
        <f>+T34-U34</f>
        <v>858464.5</v>
      </c>
    </row>
    <row r="35" spans="1:25" ht="14.25" customHeight="1" x14ac:dyDescent="0.2">
      <c r="A35" s="114"/>
      <c r="B35" s="114"/>
      <c r="C35" s="114"/>
      <c r="D35" s="114"/>
      <c r="E35" s="114"/>
      <c r="F35" s="114"/>
      <c r="G35" s="114"/>
      <c r="H35" s="174"/>
      <c r="I35" s="114"/>
      <c r="J35" s="257"/>
      <c r="K35" s="114"/>
      <c r="L35" s="114"/>
      <c r="M35" s="114"/>
      <c r="N35" s="114"/>
      <c r="O35" s="114"/>
      <c r="P35" s="114"/>
      <c r="Q35" s="114"/>
      <c r="R35" s="114"/>
      <c r="S35" s="114"/>
      <c r="T35" s="114"/>
      <c r="U35" s="114"/>
      <c r="V35" s="114"/>
    </row>
    <row r="36" spans="1:25" x14ac:dyDescent="0.2">
      <c r="C36" s="116" t="s">
        <v>133</v>
      </c>
      <c r="D36" s="117"/>
      <c r="E36" s="117"/>
      <c r="F36" s="117"/>
      <c r="G36" s="117"/>
      <c r="H36" s="175"/>
      <c r="I36" s="117"/>
      <c r="J36" s="258"/>
      <c r="K36" s="118"/>
      <c r="L36" s="119" t="s">
        <v>134</v>
      </c>
      <c r="M36" s="119"/>
      <c r="N36" s="119"/>
      <c r="O36" s="119"/>
      <c r="P36" s="119" t="s">
        <v>135</v>
      </c>
      <c r="Q36" s="119"/>
      <c r="R36" s="119"/>
      <c r="S36" s="119"/>
      <c r="T36" s="119"/>
      <c r="U36" s="119"/>
      <c r="V36" s="118"/>
    </row>
    <row r="37" spans="1:25" x14ac:dyDescent="0.2">
      <c r="C37" s="116" t="s">
        <v>136</v>
      </c>
      <c r="D37" s="117"/>
      <c r="E37" s="117"/>
      <c r="F37" s="117"/>
      <c r="G37" s="117"/>
      <c r="H37" s="175"/>
      <c r="I37" s="117"/>
      <c r="J37" s="259"/>
      <c r="K37" s="265"/>
      <c r="L37" s="117" t="s">
        <v>136</v>
      </c>
      <c r="M37" s="117"/>
      <c r="N37" s="117"/>
      <c r="O37" s="117"/>
      <c r="P37" s="117" t="s">
        <v>137</v>
      </c>
      <c r="Q37" s="117"/>
      <c r="R37" s="117"/>
      <c r="S37" s="117"/>
      <c r="T37" s="117"/>
      <c r="U37" s="117"/>
      <c r="V37" s="118"/>
    </row>
    <row r="38" spans="1:25" x14ac:dyDescent="0.2">
      <c r="C38" s="116" t="s">
        <v>138</v>
      </c>
      <c r="D38" s="117"/>
      <c r="E38" s="117"/>
      <c r="F38" s="117"/>
      <c r="G38" s="117"/>
      <c r="H38" s="175"/>
      <c r="I38" s="117"/>
      <c r="J38" s="260"/>
      <c r="K38" s="120"/>
      <c r="L38" s="117" t="s">
        <v>138</v>
      </c>
      <c r="M38" s="117"/>
      <c r="N38" s="117"/>
      <c r="O38" s="117"/>
      <c r="P38" s="117"/>
      <c r="Q38" s="117"/>
      <c r="R38" s="117"/>
      <c r="S38" s="117"/>
      <c r="T38" s="117"/>
      <c r="U38" s="117"/>
      <c r="V38" s="118"/>
    </row>
    <row r="39" spans="1:25" x14ac:dyDescent="0.2">
      <c r="M39" s="123"/>
      <c r="N39" s="122"/>
      <c r="O39" s="122"/>
    </row>
    <row r="40" spans="1:25" ht="15" x14ac:dyDescent="0.25">
      <c r="K40"/>
      <c r="L40" s="122"/>
      <c r="V40" s="115"/>
      <c r="W40" s="79"/>
    </row>
    <row r="41" spans="1:25" x14ac:dyDescent="0.2">
      <c r="M41" s="123"/>
      <c r="V41" s="115"/>
      <c r="W41" s="79"/>
    </row>
    <row r="42" spans="1:25" ht="15" x14ac:dyDescent="0.25">
      <c r="L42" s="233"/>
      <c r="M42" s="122"/>
      <c r="O42" s="122"/>
      <c r="V42" s="115"/>
      <c r="W42" s="79"/>
    </row>
    <row r="43" spans="1:25" ht="15" x14ac:dyDescent="0.25">
      <c r="K43" s="123"/>
      <c r="L43" s="228"/>
      <c r="N43" s="328"/>
      <c r="R43" s="130"/>
      <c r="T43" s="122"/>
      <c r="V43" s="115"/>
      <c r="W43" s="79"/>
    </row>
    <row r="44" spans="1:25" x14ac:dyDescent="0.2">
      <c r="K44" s="123"/>
      <c r="L44" s="124"/>
      <c r="M44" s="122"/>
      <c r="P44" s="124"/>
      <c r="T44" s="122"/>
      <c r="V44" s="115"/>
      <c r="W44" s="79"/>
    </row>
    <row r="45" spans="1:25" x14ac:dyDescent="0.2">
      <c r="K45" s="123"/>
      <c r="L45" s="122"/>
      <c r="M45" s="130"/>
      <c r="N45" s="122"/>
      <c r="T45" s="122"/>
      <c r="U45" s="268"/>
      <c r="V45" s="115"/>
      <c r="W45" s="79"/>
    </row>
    <row r="46" spans="1:25" x14ac:dyDescent="0.2">
      <c r="L46" s="122"/>
      <c r="M46" s="123"/>
      <c r="V46" s="115"/>
      <c r="W46" s="79"/>
    </row>
    <row r="47" spans="1:25" x14ac:dyDescent="0.2">
      <c r="M47" s="122"/>
      <c r="V47" s="115"/>
      <c r="W47" s="79"/>
    </row>
    <row r="48" spans="1:25" x14ac:dyDescent="0.2">
      <c r="M48" s="122"/>
      <c r="O48" s="130"/>
      <c r="P48" s="122"/>
      <c r="V48" s="115"/>
      <c r="W48" s="79"/>
    </row>
    <row r="49" spans="11:23" x14ac:dyDescent="0.2">
      <c r="L49" s="122"/>
      <c r="M49" s="122"/>
      <c r="N49" s="122"/>
      <c r="P49" s="122"/>
      <c r="V49" s="115"/>
      <c r="W49" s="79"/>
    </row>
    <row r="50" spans="11:23" x14ac:dyDescent="0.2">
      <c r="L50" s="122"/>
      <c r="M50" s="123"/>
      <c r="N50" s="122"/>
      <c r="V50" s="115"/>
      <c r="W50" s="79"/>
    </row>
    <row r="51" spans="11:23" x14ac:dyDescent="0.2">
      <c r="K51" s="122"/>
      <c r="L51" s="122"/>
      <c r="V51" s="115"/>
      <c r="W51" s="79"/>
    </row>
    <row r="52" spans="11:23" x14ac:dyDescent="0.2">
      <c r="M52" s="124"/>
      <c r="V52" s="115"/>
      <c r="W52" s="79"/>
    </row>
    <row r="53" spans="11:23" x14ac:dyDescent="0.2">
      <c r="M53" s="124"/>
      <c r="O53" s="124"/>
    </row>
    <row r="54" spans="11:23" x14ac:dyDescent="0.2">
      <c r="M54" s="124"/>
    </row>
    <row r="106" spans="3:3" ht="15" x14ac:dyDescent="0.25">
      <c r="C106" s="125" t="s">
        <v>188</v>
      </c>
    </row>
  </sheetData>
  <mergeCells count="104">
    <mergeCell ref="J24:J25"/>
    <mergeCell ref="J26:J27"/>
    <mergeCell ref="J28:J29"/>
    <mergeCell ref="J30:J32"/>
    <mergeCell ref="J7:J9"/>
    <mergeCell ref="J12:J13"/>
    <mergeCell ref="J15:J18"/>
    <mergeCell ref="J19:J20"/>
    <mergeCell ref="J21:J23"/>
    <mergeCell ref="A34:B34"/>
    <mergeCell ref="I28:I29"/>
    <mergeCell ref="A30:A32"/>
    <mergeCell ref="B30:B32"/>
    <mergeCell ref="C30:C32"/>
    <mergeCell ref="D30:D32"/>
    <mergeCell ref="E30:E32"/>
    <mergeCell ref="F30:F32"/>
    <mergeCell ref="G30:G32"/>
    <mergeCell ref="H30:H32"/>
    <mergeCell ref="I30:I32"/>
    <mergeCell ref="F28:F29"/>
    <mergeCell ref="G28:G29"/>
    <mergeCell ref="H28:H29"/>
    <mergeCell ref="A28:A29"/>
    <mergeCell ref="B28:B29"/>
    <mergeCell ref="C28:C29"/>
    <mergeCell ref="D28:D29"/>
    <mergeCell ref="E28:E29"/>
    <mergeCell ref="A21:A23"/>
    <mergeCell ref="B21:B23"/>
    <mergeCell ref="C21:C23"/>
    <mergeCell ref="D21:D23"/>
    <mergeCell ref="E21:E23"/>
    <mergeCell ref="F21:F23"/>
    <mergeCell ref="G21:G23"/>
    <mergeCell ref="H21:H23"/>
    <mergeCell ref="I21:I23"/>
    <mergeCell ref="H24:H25"/>
    <mergeCell ref="I24:I25"/>
    <mergeCell ref="F24:F25"/>
    <mergeCell ref="A24:A25"/>
    <mergeCell ref="G26:G27"/>
    <mergeCell ref="E26:E27"/>
    <mergeCell ref="A26:A27"/>
    <mergeCell ref="B26:B27"/>
    <mergeCell ref="C26:C27"/>
    <mergeCell ref="D26:D27"/>
    <mergeCell ref="B24:B25"/>
    <mergeCell ref="C24:C25"/>
    <mergeCell ref="D24:D25"/>
    <mergeCell ref="E24:E25"/>
    <mergeCell ref="F26:F27"/>
    <mergeCell ref="H26:H27"/>
    <mergeCell ref="I26:I27"/>
    <mergeCell ref="G24:G25"/>
    <mergeCell ref="A19:A20"/>
    <mergeCell ref="B19:B20"/>
    <mergeCell ref="C19:C20"/>
    <mergeCell ref="D19:D20"/>
    <mergeCell ref="E19:E20"/>
    <mergeCell ref="F19:F20"/>
    <mergeCell ref="G19:G20"/>
    <mergeCell ref="H19:H20"/>
    <mergeCell ref="I19:I20"/>
    <mergeCell ref="G12:G13"/>
    <mergeCell ref="H12:H13"/>
    <mergeCell ref="I12:I13"/>
    <mergeCell ref="A15:A18"/>
    <mergeCell ref="B15:B18"/>
    <mergeCell ref="C15:C18"/>
    <mergeCell ref="D15:D18"/>
    <mergeCell ref="E15:E18"/>
    <mergeCell ref="F15:F18"/>
    <mergeCell ref="G15:G18"/>
    <mergeCell ref="A12:A13"/>
    <mergeCell ref="B12:B13"/>
    <mergeCell ref="C12:C13"/>
    <mergeCell ref="D12:D13"/>
    <mergeCell ref="E12:E13"/>
    <mergeCell ref="F12:F13"/>
    <mergeCell ref="H15:H18"/>
    <mergeCell ref="I15:I18"/>
    <mergeCell ref="A1:W1"/>
    <mergeCell ref="A2:W2"/>
    <mergeCell ref="A4:F4"/>
    <mergeCell ref="G4:M4"/>
    <mergeCell ref="N4:Q4"/>
    <mergeCell ref="R4:W4"/>
    <mergeCell ref="A5:M5"/>
    <mergeCell ref="N5:W5"/>
    <mergeCell ref="A7:A9"/>
    <mergeCell ref="B7:B9"/>
    <mergeCell ref="C7:C9"/>
    <mergeCell ref="D7:D9"/>
    <mergeCell ref="E7:E9"/>
    <mergeCell ref="F7:F9"/>
    <mergeCell ref="G7:G9"/>
    <mergeCell ref="H7:H9"/>
    <mergeCell ref="I7:I9"/>
    <mergeCell ref="K7:K9"/>
    <mergeCell ref="L7:V7"/>
    <mergeCell ref="W7:W9"/>
    <mergeCell ref="L8:M8"/>
    <mergeCell ref="V8:V9"/>
  </mergeCells>
  <pageMargins left="0.7" right="0.7" top="0.75" bottom="0.75" header="0.3" footer="0.3"/>
  <pageSetup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I167"/>
  <sheetViews>
    <sheetView workbookViewId="0">
      <selection activeCell="D167" sqref="D167:E167"/>
    </sheetView>
  </sheetViews>
  <sheetFormatPr baseColWidth="10" defaultColWidth="16.28515625" defaultRowHeight="12.75" x14ac:dyDescent="0.2"/>
  <cols>
    <col min="1" max="2" width="16.28515625" style="363"/>
    <col min="3" max="3" width="47.42578125" style="363" customWidth="1"/>
    <col min="4" max="4" width="14.85546875" style="363" customWidth="1"/>
    <col min="5" max="5" width="17" style="363" customWidth="1"/>
    <col min="6" max="6" width="12.7109375" style="363" customWidth="1"/>
    <col min="7" max="16384" width="16.28515625" style="363"/>
  </cols>
  <sheetData>
    <row r="2" spans="3:8" x14ac:dyDescent="0.2">
      <c r="C2" s="580" t="s">
        <v>405</v>
      </c>
      <c r="D2" s="580"/>
      <c r="E2" s="580"/>
      <c r="F2" s="580"/>
      <c r="G2" s="580"/>
      <c r="H2" s="580"/>
    </row>
    <row r="4" spans="3:8" ht="38.25" x14ac:dyDescent="0.2">
      <c r="C4" s="364" t="s">
        <v>10</v>
      </c>
      <c r="D4" s="364" t="s">
        <v>11</v>
      </c>
      <c r="E4" s="364" t="s">
        <v>12</v>
      </c>
      <c r="F4" s="364" t="s">
        <v>13</v>
      </c>
      <c r="G4" s="364" t="s">
        <v>14</v>
      </c>
      <c r="H4" s="364" t="s">
        <v>15</v>
      </c>
    </row>
    <row r="5" spans="3:8" ht="25.5" x14ac:dyDescent="0.2">
      <c r="C5" s="365" t="s">
        <v>144</v>
      </c>
      <c r="D5" s="366">
        <v>0</v>
      </c>
      <c r="E5" s="366">
        <v>1</v>
      </c>
      <c r="F5" s="366">
        <v>1</v>
      </c>
      <c r="G5" s="366">
        <v>0</v>
      </c>
      <c r="H5" s="367">
        <f>+G5/F5</f>
        <v>0</v>
      </c>
    </row>
    <row r="6" spans="3:8" ht="25.5" x14ac:dyDescent="0.2">
      <c r="C6" s="365" t="s">
        <v>147</v>
      </c>
      <c r="D6" s="366">
        <v>0</v>
      </c>
      <c r="E6" s="366">
        <v>0.4</v>
      </c>
      <c r="F6" s="366">
        <v>0.1</v>
      </c>
      <c r="G6" s="366">
        <v>0</v>
      </c>
      <c r="H6" s="367">
        <f t="shared" ref="H6" si="0">+G6/F6</f>
        <v>0</v>
      </c>
    </row>
    <row r="7" spans="3:8" x14ac:dyDescent="0.2">
      <c r="C7" s="365" t="s">
        <v>150</v>
      </c>
      <c r="D7" s="366">
        <v>0</v>
      </c>
      <c r="E7" s="366">
        <v>8</v>
      </c>
      <c r="F7" s="366">
        <v>2</v>
      </c>
      <c r="G7" s="366">
        <v>0</v>
      </c>
      <c r="H7" s="367">
        <f>+G7/F7</f>
        <v>0</v>
      </c>
    </row>
    <row r="8" spans="3:8" ht="38.25" x14ac:dyDescent="0.2">
      <c r="C8" s="365" t="s">
        <v>154</v>
      </c>
      <c r="D8" s="366">
        <v>18</v>
      </c>
      <c r="E8" s="366">
        <v>18</v>
      </c>
      <c r="F8" s="366">
        <v>18</v>
      </c>
      <c r="G8" s="366">
        <v>18</v>
      </c>
      <c r="H8" s="367">
        <f t="shared" ref="H8:H16" si="1">+G8/F8</f>
        <v>1</v>
      </c>
    </row>
    <row r="9" spans="3:8" ht="38.25" x14ac:dyDescent="0.2">
      <c r="C9" s="365" t="s">
        <v>157</v>
      </c>
      <c r="D9" s="366">
        <v>9</v>
      </c>
      <c r="E9" s="366">
        <v>40</v>
      </c>
      <c r="F9" s="366">
        <v>10</v>
      </c>
      <c r="G9" s="366">
        <v>10</v>
      </c>
      <c r="H9" s="367">
        <f t="shared" si="1"/>
        <v>1</v>
      </c>
    </row>
    <row r="10" spans="3:8" ht="38.25" x14ac:dyDescent="0.2">
      <c r="C10" s="365" t="s">
        <v>160</v>
      </c>
      <c r="D10" s="366">
        <v>0</v>
      </c>
      <c r="E10" s="366">
        <v>2</v>
      </c>
      <c r="F10" s="366">
        <v>1</v>
      </c>
      <c r="G10" s="366">
        <v>1</v>
      </c>
      <c r="H10" s="367">
        <f t="shared" si="1"/>
        <v>1</v>
      </c>
    </row>
    <row r="11" spans="3:8" ht="25.5" x14ac:dyDescent="0.2">
      <c r="C11" s="365" t="s">
        <v>164</v>
      </c>
      <c r="D11" s="366">
        <v>1</v>
      </c>
      <c r="E11" s="366">
        <v>1</v>
      </c>
      <c r="F11" s="366">
        <v>1</v>
      </c>
      <c r="G11" s="366">
        <v>1</v>
      </c>
      <c r="H11" s="367">
        <f t="shared" si="1"/>
        <v>1</v>
      </c>
    </row>
    <row r="12" spans="3:8" ht="25.5" x14ac:dyDescent="0.2">
      <c r="C12" s="365" t="s">
        <v>169</v>
      </c>
      <c r="D12" s="366">
        <v>1</v>
      </c>
      <c r="E12" s="366">
        <v>1</v>
      </c>
      <c r="F12" s="366">
        <v>1</v>
      </c>
      <c r="G12" s="366">
        <v>1</v>
      </c>
      <c r="H12" s="367">
        <f t="shared" si="1"/>
        <v>1</v>
      </c>
    </row>
    <row r="13" spans="3:8" ht="25.5" x14ac:dyDescent="0.2">
      <c r="C13" s="365" t="s">
        <v>173</v>
      </c>
      <c r="D13" s="366">
        <v>22</v>
      </c>
      <c r="E13" s="366">
        <v>25</v>
      </c>
      <c r="F13" s="366">
        <v>25</v>
      </c>
      <c r="G13" s="366">
        <v>25</v>
      </c>
      <c r="H13" s="367">
        <f t="shared" si="1"/>
        <v>1</v>
      </c>
    </row>
    <row r="14" spans="3:8" ht="38.25" x14ac:dyDescent="0.2">
      <c r="C14" s="365" t="s">
        <v>177</v>
      </c>
      <c r="D14" s="366">
        <v>25</v>
      </c>
      <c r="E14" s="366">
        <v>37</v>
      </c>
      <c r="F14" s="366">
        <v>37</v>
      </c>
      <c r="G14" s="366">
        <v>37</v>
      </c>
      <c r="H14" s="367">
        <f t="shared" si="1"/>
        <v>1</v>
      </c>
    </row>
    <row r="15" spans="3:8" ht="38.25" x14ac:dyDescent="0.2">
      <c r="C15" s="365" t="s">
        <v>181</v>
      </c>
      <c r="D15" s="366">
        <v>15</v>
      </c>
      <c r="E15" s="366">
        <v>20</v>
      </c>
      <c r="F15" s="366">
        <v>20</v>
      </c>
      <c r="G15" s="366">
        <v>20</v>
      </c>
      <c r="H15" s="367">
        <f t="shared" si="1"/>
        <v>1</v>
      </c>
    </row>
    <row r="16" spans="3:8" ht="25.5" x14ac:dyDescent="0.2">
      <c r="C16" s="365" t="s">
        <v>185</v>
      </c>
      <c r="D16" s="366">
        <v>1</v>
      </c>
      <c r="E16" s="366">
        <v>1</v>
      </c>
      <c r="F16" s="366">
        <v>1</v>
      </c>
      <c r="G16" s="366">
        <v>1</v>
      </c>
      <c r="H16" s="367">
        <f t="shared" si="1"/>
        <v>1</v>
      </c>
    </row>
    <row r="18" spans="3:8" x14ac:dyDescent="0.2">
      <c r="C18" s="580" t="s">
        <v>406</v>
      </c>
      <c r="D18" s="580"/>
      <c r="E18" s="580"/>
      <c r="F18" s="580"/>
      <c r="G18" s="580"/>
      <c r="H18" s="580"/>
    </row>
    <row r="20" spans="3:8" ht="38.25" x14ac:dyDescent="0.2">
      <c r="C20" s="368" t="s">
        <v>10</v>
      </c>
      <c r="D20" s="368" t="s">
        <v>11</v>
      </c>
      <c r="E20" s="368" t="s">
        <v>12</v>
      </c>
      <c r="F20" s="368" t="s">
        <v>13</v>
      </c>
      <c r="G20" s="368" t="s">
        <v>14</v>
      </c>
      <c r="H20" s="368" t="s">
        <v>15</v>
      </c>
    </row>
    <row r="21" spans="3:8" ht="25.5" x14ac:dyDescent="0.2">
      <c r="C21" s="369" t="s">
        <v>192</v>
      </c>
      <c r="D21" s="370">
        <v>0</v>
      </c>
      <c r="E21" s="370">
        <v>0.4</v>
      </c>
      <c r="F21" s="370">
        <v>0.1</v>
      </c>
      <c r="G21" s="370">
        <v>0</v>
      </c>
      <c r="H21" s="371">
        <f>+G21/F21</f>
        <v>0</v>
      </c>
    </row>
    <row r="22" spans="3:8" ht="25.5" x14ac:dyDescent="0.2">
      <c r="C22" s="369" t="s">
        <v>194</v>
      </c>
      <c r="D22" s="370">
        <v>2</v>
      </c>
      <c r="E22" s="370">
        <v>2</v>
      </c>
      <c r="F22" s="370">
        <v>2</v>
      </c>
      <c r="G22" s="370">
        <v>2</v>
      </c>
      <c r="H22" s="371">
        <f t="shared" ref="H22:H31" si="2">+G22/F22</f>
        <v>1</v>
      </c>
    </row>
    <row r="23" spans="3:8" ht="25.5" x14ac:dyDescent="0.2">
      <c r="C23" s="369" t="s">
        <v>199</v>
      </c>
      <c r="D23" s="370">
        <v>364</v>
      </c>
      <c r="E23" s="370">
        <v>393</v>
      </c>
      <c r="F23" s="370">
        <v>378</v>
      </c>
      <c r="G23" s="370">
        <v>375</v>
      </c>
      <c r="H23" s="371">
        <f t="shared" si="2"/>
        <v>0.99206349206349209</v>
      </c>
    </row>
    <row r="24" spans="3:8" ht="25.5" x14ac:dyDescent="0.2">
      <c r="C24" s="369" t="s">
        <v>203</v>
      </c>
      <c r="D24" s="370">
        <v>46</v>
      </c>
      <c r="E24" s="370">
        <v>46</v>
      </c>
      <c r="F24" s="370">
        <v>11</v>
      </c>
      <c r="G24" s="370">
        <v>11</v>
      </c>
      <c r="H24" s="371">
        <f t="shared" si="2"/>
        <v>1</v>
      </c>
    </row>
    <row r="25" spans="3:8" ht="25.5" x14ac:dyDescent="0.2">
      <c r="C25" s="369" t="s">
        <v>206</v>
      </c>
      <c r="D25" s="370">
        <v>76</v>
      </c>
      <c r="E25" s="370">
        <v>176</v>
      </c>
      <c r="F25" s="370">
        <v>44</v>
      </c>
      <c r="G25" s="370">
        <v>44</v>
      </c>
      <c r="H25" s="371">
        <f t="shared" si="2"/>
        <v>1</v>
      </c>
    </row>
    <row r="26" spans="3:8" ht="25.5" x14ac:dyDescent="0.2">
      <c r="C26" s="369" t="s">
        <v>210</v>
      </c>
      <c r="D26" s="370">
        <v>5</v>
      </c>
      <c r="E26" s="370">
        <v>20</v>
      </c>
      <c r="F26" s="370">
        <v>5</v>
      </c>
      <c r="G26" s="370">
        <v>5</v>
      </c>
      <c r="H26" s="371">
        <f t="shared" si="2"/>
        <v>1</v>
      </c>
    </row>
    <row r="27" spans="3:8" ht="25.5" x14ac:dyDescent="0.2">
      <c r="C27" s="369" t="s">
        <v>214</v>
      </c>
      <c r="D27" s="370">
        <v>0</v>
      </c>
      <c r="E27" s="370">
        <v>1</v>
      </c>
      <c r="F27" s="370">
        <v>1</v>
      </c>
      <c r="G27" s="370">
        <v>1</v>
      </c>
      <c r="H27" s="371">
        <f t="shared" si="2"/>
        <v>1</v>
      </c>
    </row>
    <row r="28" spans="3:8" ht="25.5" x14ac:dyDescent="0.2">
      <c r="C28" s="369" t="s">
        <v>217</v>
      </c>
      <c r="D28" s="370">
        <v>0</v>
      </c>
      <c r="E28" s="370">
        <v>20</v>
      </c>
      <c r="F28" s="370">
        <v>5</v>
      </c>
      <c r="G28" s="370">
        <v>5</v>
      </c>
      <c r="H28" s="371">
        <f t="shared" si="2"/>
        <v>1</v>
      </c>
    </row>
    <row r="29" spans="3:8" ht="25.5" x14ac:dyDescent="0.2">
      <c r="C29" s="369" t="s">
        <v>222</v>
      </c>
      <c r="D29" s="370">
        <v>1</v>
      </c>
      <c r="E29" s="370">
        <v>1</v>
      </c>
      <c r="F29" s="370">
        <v>0</v>
      </c>
      <c r="G29" s="370">
        <v>0</v>
      </c>
      <c r="H29" s="371">
        <v>0</v>
      </c>
    </row>
    <row r="30" spans="3:8" ht="25.5" x14ac:dyDescent="0.2">
      <c r="C30" s="369" t="s">
        <v>225</v>
      </c>
      <c r="D30" s="370">
        <v>0</v>
      </c>
      <c r="E30" s="370">
        <v>4</v>
      </c>
      <c r="F30" s="370">
        <v>1</v>
      </c>
      <c r="G30" s="370">
        <v>1</v>
      </c>
      <c r="H30" s="371">
        <f t="shared" si="2"/>
        <v>1</v>
      </c>
    </row>
    <row r="31" spans="3:8" ht="25.5" x14ac:dyDescent="0.2">
      <c r="C31" s="369" t="s">
        <v>227</v>
      </c>
      <c r="D31" s="370">
        <v>223</v>
      </c>
      <c r="E31" s="370">
        <v>223</v>
      </c>
      <c r="F31" s="370">
        <v>215</v>
      </c>
      <c r="G31" s="370">
        <v>215</v>
      </c>
      <c r="H31" s="371">
        <f t="shared" si="2"/>
        <v>1</v>
      </c>
    </row>
    <row r="33" spans="3:8" x14ac:dyDescent="0.2">
      <c r="C33" s="580" t="s">
        <v>407</v>
      </c>
      <c r="D33" s="580"/>
      <c r="E33" s="580"/>
      <c r="F33" s="580"/>
      <c r="G33" s="580"/>
      <c r="H33" s="580"/>
    </row>
    <row r="35" spans="3:8" ht="41.25" customHeight="1" x14ac:dyDescent="0.2">
      <c r="C35" s="364" t="s">
        <v>10</v>
      </c>
      <c r="D35" s="364" t="s">
        <v>11</v>
      </c>
      <c r="E35" s="364" t="s">
        <v>12</v>
      </c>
      <c r="F35" s="364" t="s">
        <v>13</v>
      </c>
      <c r="G35" s="364" t="s">
        <v>14</v>
      </c>
      <c r="H35" s="364" t="s">
        <v>15</v>
      </c>
    </row>
    <row r="36" spans="3:8" ht="25.5" x14ac:dyDescent="0.2">
      <c r="C36" s="372" t="s">
        <v>29</v>
      </c>
      <c r="D36" s="373">
        <v>0</v>
      </c>
      <c r="E36" s="373">
        <v>1</v>
      </c>
      <c r="F36" s="374">
        <v>1</v>
      </c>
      <c r="G36" s="374">
        <v>1</v>
      </c>
      <c r="H36" s="375">
        <f>+G36/F36</f>
        <v>1</v>
      </c>
    </row>
    <row r="37" spans="3:8" ht="25.5" x14ac:dyDescent="0.2">
      <c r="C37" s="372" t="s">
        <v>408</v>
      </c>
      <c r="D37" s="373">
        <v>0</v>
      </c>
      <c r="E37" s="373">
        <v>1</v>
      </c>
      <c r="F37" s="374">
        <v>0</v>
      </c>
      <c r="G37" s="374">
        <v>0</v>
      </c>
      <c r="H37" s="375">
        <v>0</v>
      </c>
    </row>
    <row r="38" spans="3:8" ht="25.5" x14ac:dyDescent="0.2">
      <c r="C38" s="372" t="s">
        <v>409</v>
      </c>
      <c r="D38" s="373">
        <v>0</v>
      </c>
      <c r="E38" s="373">
        <v>1</v>
      </c>
      <c r="F38" s="374">
        <v>0</v>
      </c>
      <c r="G38" s="374">
        <v>0</v>
      </c>
      <c r="H38" s="375">
        <v>0</v>
      </c>
    </row>
    <row r="39" spans="3:8" ht="51" x14ac:dyDescent="0.2">
      <c r="C39" s="372" t="s">
        <v>37</v>
      </c>
      <c r="D39" s="373">
        <v>4</v>
      </c>
      <c r="E39" s="373">
        <v>4</v>
      </c>
      <c r="F39" s="374">
        <v>1</v>
      </c>
      <c r="G39" s="374">
        <v>1</v>
      </c>
      <c r="H39" s="375">
        <f t="shared" ref="H39:H68" si="3">+G39/F39</f>
        <v>1</v>
      </c>
    </row>
    <row r="40" spans="3:8" ht="38.25" x14ac:dyDescent="0.2">
      <c r="C40" s="372" t="s">
        <v>42</v>
      </c>
      <c r="D40" s="374">
        <v>4</v>
      </c>
      <c r="E40" s="374">
        <v>8</v>
      </c>
      <c r="F40" s="374">
        <v>2</v>
      </c>
      <c r="G40" s="374">
        <v>1</v>
      </c>
      <c r="H40" s="375">
        <f t="shared" si="3"/>
        <v>0.5</v>
      </c>
    </row>
    <row r="41" spans="3:8" ht="25.5" x14ac:dyDescent="0.2">
      <c r="C41" s="372" t="s">
        <v>45</v>
      </c>
      <c r="D41" s="373">
        <v>0</v>
      </c>
      <c r="E41" s="373">
        <v>8</v>
      </c>
      <c r="F41" s="374">
        <v>2</v>
      </c>
      <c r="G41" s="374">
        <v>2</v>
      </c>
      <c r="H41" s="375">
        <f t="shared" si="3"/>
        <v>1</v>
      </c>
    </row>
    <row r="42" spans="3:8" ht="38.25" x14ac:dyDescent="0.2">
      <c r="C42" s="372" t="s">
        <v>48</v>
      </c>
      <c r="D42" s="373">
        <v>0</v>
      </c>
      <c r="E42" s="373">
        <v>1</v>
      </c>
      <c r="F42" s="374">
        <v>1</v>
      </c>
      <c r="G42" s="374">
        <v>1</v>
      </c>
      <c r="H42" s="375">
        <f t="shared" si="3"/>
        <v>1</v>
      </c>
    </row>
    <row r="43" spans="3:8" ht="38.25" x14ac:dyDescent="0.2">
      <c r="C43" s="372" t="s">
        <v>52</v>
      </c>
      <c r="D43" s="373">
        <v>0</v>
      </c>
      <c r="E43" s="376">
        <v>1</v>
      </c>
      <c r="F43" s="377">
        <v>1</v>
      </c>
      <c r="G43" s="378">
        <v>1</v>
      </c>
      <c r="H43" s="375">
        <f t="shared" si="3"/>
        <v>1</v>
      </c>
    </row>
    <row r="44" spans="3:8" x14ac:dyDescent="0.2">
      <c r="C44" s="372" t="s">
        <v>55</v>
      </c>
      <c r="D44" s="376">
        <v>1</v>
      </c>
      <c r="E44" s="376">
        <v>1</v>
      </c>
      <c r="F44" s="378">
        <v>1</v>
      </c>
      <c r="G44" s="377">
        <v>1</v>
      </c>
      <c r="H44" s="375">
        <f t="shared" si="3"/>
        <v>1</v>
      </c>
    </row>
    <row r="45" spans="3:8" ht="38.25" x14ac:dyDescent="0.2">
      <c r="C45" s="372" t="s">
        <v>57</v>
      </c>
      <c r="D45" s="376">
        <v>0</v>
      </c>
      <c r="E45" s="376">
        <v>1</v>
      </c>
      <c r="F45" s="378">
        <v>1</v>
      </c>
      <c r="G45" s="378">
        <v>1</v>
      </c>
      <c r="H45" s="375">
        <f t="shared" si="3"/>
        <v>1</v>
      </c>
    </row>
    <row r="46" spans="3:8" ht="25.5" x14ac:dyDescent="0.2">
      <c r="C46" s="372" t="s">
        <v>61</v>
      </c>
      <c r="D46" s="376">
        <v>0</v>
      </c>
      <c r="E46" s="376">
        <v>1</v>
      </c>
      <c r="F46" s="378">
        <v>1</v>
      </c>
      <c r="G46" s="378">
        <v>1</v>
      </c>
      <c r="H46" s="375">
        <f t="shared" si="3"/>
        <v>1</v>
      </c>
    </row>
    <row r="47" spans="3:8" ht="25.5" x14ac:dyDescent="0.2">
      <c r="C47" s="372" t="s">
        <v>64</v>
      </c>
      <c r="D47" s="376">
        <v>0</v>
      </c>
      <c r="E47" s="376">
        <v>1</v>
      </c>
      <c r="F47" s="378">
        <v>1</v>
      </c>
      <c r="G47" s="378">
        <v>1</v>
      </c>
      <c r="H47" s="375">
        <f t="shared" si="3"/>
        <v>1</v>
      </c>
    </row>
    <row r="48" spans="3:8" ht="38.25" x14ac:dyDescent="0.2">
      <c r="C48" s="372" t="s">
        <v>68</v>
      </c>
      <c r="D48" s="376">
        <v>0</v>
      </c>
      <c r="E48" s="376">
        <v>1</v>
      </c>
      <c r="F48" s="378">
        <v>1</v>
      </c>
      <c r="G48" s="378">
        <v>1</v>
      </c>
      <c r="H48" s="375">
        <f t="shared" si="3"/>
        <v>1</v>
      </c>
    </row>
    <row r="49" spans="3:8" ht="38.25" x14ac:dyDescent="0.2">
      <c r="C49" s="372" t="s">
        <v>72</v>
      </c>
      <c r="D49" s="373">
        <v>0</v>
      </c>
      <c r="E49" s="373">
        <v>1</v>
      </c>
      <c r="F49" s="380">
        <v>0</v>
      </c>
      <c r="G49" s="374">
        <v>0</v>
      </c>
      <c r="H49" s="381">
        <v>0</v>
      </c>
    </row>
    <row r="50" spans="3:8" ht="38.25" x14ac:dyDescent="0.2">
      <c r="C50" s="372" t="s">
        <v>75</v>
      </c>
      <c r="D50" s="373">
        <v>0</v>
      </c>
      <c r="E50" s="373">
        <v>1</v>
      </c>
      <c r="F50" s="382">
        <v>0</v>
      </c>
      <c r="G50" s="374">
        <v>0</v>
      </c>
      <c r="H50" s="381">
        <v>0</v>
      </c>
    </row>
    <row r="51" spans="3:8" ht="25.5" x14ac:dyDescent="0.2">
      <c r="C51" s="372" t="s">
        <v>78</v>
      </c>
      <c r="D51" s="376">
        <v>0</v>
      </c>
      <c r="E51" s="376">
        <v>0.3</v>
      </c>
      <c r="F51" s="377">
        <v>0.1</v>
      </c>
      <c r="G51" s="379">
        <v>0.1</v>
      </c>
      <c r="H51" s="375">
        <f t="shared" si="3"/>
        <v>1</v>
      </c>
    </row>
    <row r="52" spans="3:8" x14ac:dyDescent="0.2">
      <c r="C52" s="372" t="s">
        <v>80</v>
      </c>
      <c r="D52" s="373">
        <v>0</v>
      </c>
      <c r="E52" s="373">
        <v>1</v>
      </c>
      <c r="F52" s="374">
        <v>1</v>
      </c>
      <c r="G52" s="374">
        <v>1</v>
      </c>
      <c r="H52" s="375">
        <f t="shared" si="3"/>
        <v>1</v>
      </c>
    </row>
    <row r="53" spans="3:8" ht="25.5" x14ac:dyDescent="0.2">
      <c r="C53" s="362" t="s">
        <v>84</v>
      </c>
      <c r="D53" s="373">
        <v>3</v>
      </c>
      <c r="E53" s="373">
        <v>4</v>
      </c>
      <c r="F53" s="374">
        <v>4</v>
      </c>
      <c r="G53" s="374">
        <v>3</v>
      </c>
      <c r="H53" s="375">
        <f t="shared" si="3"/>
        <v>0.75</v>
      </c>
    </row>
    <row r="54" spans="3:8" ht="38.25" x14ac:dyDescent="0.2">
      <c r="C54" s="372" t="s">
        <v>86</v>
      </c>
      <c r="D54" s="373" t="s">
        <v>87</v>
      </c>
      <c r="E54" s="376">
        <v>1</v>
      </c>
      <c r="F54" s="377">
        <v>1</v>
      </c>
      <c r="G54" s="378">
        <v>1</v>
      </c>
      <c r="H54" s="375">
        <f t="shared" si="3"/>
        <v>1</v>
      </c>
    </row>
    <row r="55" spans="3:8" ht="38.25" x14ac:dyDescent="0.2">
      <c r="C55" s="372" t="s">
        <v>89</v>
      </c>
      <c r="D55" s="376">
        <v>0</v>
      </c>
      <c r="E55" s="376">
        <v>1</v>
      </c>
      <c r="F55" s="377">
        <v>1</v>
      </c>
      <c r="G55" s="378">
        <v>1</v>
      </c>
      <c r="H55" s="375">
        <f t="shared" si="3"/>
        <v>1</v>
      </c>
    </row>
    <row r="56" spans="3:8" ht="25.5" x14ac:dyDescent="0.2">
      <c r="C56" s="372" t="s">
        <v>92</v>
      </c>
      <c r="D56" s="383">
        <v>0</v>
      </c>
      <c r="E56" s="383">
        <v>0</v>
      </c>
      <c r="F56" s="377">
        <v>0</v>
      </c>
      <c r="G56" s="374">
        <v>0</v>
      </c>
      <c r="H56" s="375">
        <v>1</v>
      </c>
    </row>
    <row r="57" spans="3:8" ht="25.5" x14ac:dyDescent="0.2">
      <c r="C57" s="372" t="s">
        <v>94</v>
      </c>
      <c r="D57" s="383">
        <v>0</v>
      </c>
      <c r="E57" s="383">
        <v>0</v>
      </c>
      <c r="F57" s="377">
        <v>0</v>
      </c>
      <c r="G57" s="374">
        <v>0</v>
      </c>
      <c r="H57" s="375">
        <v>1</v>
      </c>
    </row>
    <row r="58" spans="3:8" ht="38.25" x14ac:dyDescent="0.2">
      <c r="C58" s="372" t="s">
        <v>96</v>
      </c>
      <c r="D58" s="376">
        <v>0.92</v>
      </c>
      <c r="E58" s="376">
        <v>0.95</v>
      </c>
      <c r="F58" s="377">
        <v>0.95</v>
      </c>
      <c r="G58" s="378">
        <v>0.95</v>
      </c>
      <c r="H58" s="375">
        <f t="shared" si="3"/>
        <v>1</v>
      </c>
    </row>
    <row r="59" spans="3:8" ht="38.25" x14ac:dyDescent="0.2">
      <c r="C59" s="372" t="s">
        <v>97</v>
      </c>
      <c r="D59" s="376">
        <v>0</v>
      </c>
      <c r="E59" s="376">
        <v>1</v>
      </c>
      <c r="F59" s="377">
        <v>1</v>
      </c>
      <c r="G59" s="379">
        <v>1</v>
      </c>
      <c r="H59" s="375">
        <f t="shared" si="3"/>
        <v>1</v>
      </c>
    </row>
    <row r="60" spans="3:8" ht="25.5" x14ac:dyDescent="0.2">
      <c r="C60" s="372" t="s">
        <v>98</v>
      </c>
      <c r="D60" s="373">
        <v>749</v>
      </c>
      <c r="E60" s="373">
        <v>3200</v>
      </c>
      <c r="F60" s="374">
        <v>800</v>
      </c>
      <c r="G60" s="374">
        <v>800</v>
      </c>
      <c r="H60" s="375">
        <f t="shared" si="3"/>
        <v>1</v>
      </c>
    </row>
    <row r="61" spans="3:8" ht="51" x14ac:dyDescent="0.2">
      <c r="C61" s="372" t="s">
        <v>100</v>
      </c>
      <c r="D61" s="376">
        <v>0.09</v>
      </c>
      <c r="E61" s="376">
        <v>0.08</v>
      </c>
      <c r="F61" s="374">
        <v>8</v>
      </c>
      <c r="G61" s="393">
        <v>6.61</v>
      </c>
      <c r="H61" s="375">
        <f t="shared" si="3"/>
        <v>0.82625000000000004</v>
      </c>
    </row>
    <row r="62" spans="3:8" ht="51" x14ac:dyDescent="0.2">
      <c r="C62" s="372" t="s">
        <v>102</v>
      </c>
      <c r="D62" s="384">
        <v>8.5000000000000006E-2</v>
      </c>
      <c r="E62" s="384">
        <v>7.4999999999999997E-2</v>
      </c>
      <c r="F62" s="374">
        <v>8</v>
      </c>
      <c r="G62" s="393">
        <v>2.78</v>
      </c>
      <c r="H62" s="375">
        <f t="shared" si="3"/>
        <v>0.34749999999999998</v>
      </c>
    </row>
    <row r="63" spans="3:8" ht="25.5" x14ac:dyDescent="0.2">
      <c r="C63" s="362" t="s">
        <v>105</v>
      </c>
      <c r="D63" s="373">
        <v>26</v>
      </c>
      <c r="E63" s="373">
        <v>22</v>
      </c>
      <c r="F63" s="374">
        <v>22</v>
      </c>
      <c r="G63" s="374">
        <v>6</v>
      </c>
      <c r="H63" s="375">
        <f t="shared" si="3"/>
        <v>0.27272727272727271</v>
      </c>
    </row>
    <row r="64" spans="3:8" ht="25.5" x14ac:dyDescent="0.2">
      <c r="C64" s="362" t="s">
        <v>109</v>
      </c>
      <c r="D64" s="373" t="s">
        <v>87</v>
      </c>
      <c r="E64" s="373">
        <v>100</v>
      </c>
      <c r="F64" s="374">
        <v>25</v>
      </c>
      <c r="G64" s="374">
        <v>25</v>
      </c>
      <c r="H64" s="375">
        <f t="shared" si="3"/>
        <v>1</v>
      </c>
    </row>
    <row r="65" spans="3:8" ht="38.25" x14ac:dyDescent="0.2">
      <c r="C65" s="362" t="s">
        <v>112</v>
      </c>
      <c r="D65" s="373">
        <v>0</v>
      </c>
      <c r="E65" s="385">
        <v>1</v>
      </c>
      <c r="F65" s="377">
        <v>1</v>
      </c>
      <c r="G65" s="379">
        <v>1</v>
      </c>
      <c r="H65" s="375">
        <f t="shared" si="3"/>
        <v>1</v>
      </c>
    </row>
    <row r="66" spans="3:8" ht="38.25" x14ac:dyDescent="0.2">
      <c r="C66" s="362" t="s">
        <v>118</v>
      </c>
      <c r="D66" s="373">
        <v>0</v>
      </c>
      <c r="E66" s="373">
        <v>40</v>
      </c>
      <c r="F66" s="377">
        <v>1</v>
      </c>
      <c r="G66" s="379">
        <v>1</v>
      </c>
      <c r="H66" s="375">
        <f t="shared" si="3"/>
        <v>1</v>
      </c>
    </row>
    <row r="67" spans="3:8" x14ac:dyDescent="0.2">
      <c r="C67" s="362" t="s">
        <v>124</v>
      </c>
      <c r="D67" s="373">
        <v>0</v>
      </c>
      <c r="E67" s="373">
        <v>1</v>
      </c>
      <c r="F67" s="374">
        <v>1</v>
      </c>
      <c r="G67" s="374">
        <v>1</v>
      </c>
      <c r="H67" s="375">
        <f t="shared" si="3"/>
        <v>1</v>
      </c>
    </row>
    <row r="68" spans="3:8" ht="25.5" x14ac:dyDescent="0.2">
      <c r="C68" s="362" t="s">
        <v>127</v>
      </c>
      <c r="D68" s="373">
        <v>5016</v>
      </c>
      <c r="E68" s="373">
        <v>5280</v>
      </c>
      <c r="F68" s="374">
        <v>4850</v>
      </c>
      <c r="G68" s="374">
        <v>4850</v>
      </c>
      <c r="H68" s="375">
        <f t="shared" si="3"/>
        <v>1</v>
      </c>
    </row>
    <row r="81" spans="3:9" x14ac:dyDescent="0.2">
      <c r="C81" s="581" t="s">
        <v>9</v>
      </c>
      <c r="D81" s="581" t="s">
        <v>10</v>
      </c>
      <c r="E81" s="578" t="s">
        <v>11</v>
      </c>
      <c r="F81" s="578" t="s">
        <v>12</v>
      </c>
      <c r="G81" s="578" t="s">
        <v>13</v>
      </c>
      <c r="H81" s="582" t="s">
        <v>14</v>
      </c>
      <c r="I81" s="578" t="s">
        <v>15</v>
      </c>
    </row>
    <row r="82" spans="3:9" x14ac:dyDescent="0.2">
      <c r="C82" s="581"/>
      <c r="D82" s="581"/>
      <c r="E82" s="578"/>
      <c r="F82" s="578"/>
      <c r="G82" s="578"/>
      <c r="H82" s="582"/>
      <c r="I82" s="578"/>
    </row>
    <row r="83" spans="3:9" x14ac:dyDescent="0.2">
      <c r="C83" s="581"/>
      <c r="D83" s="581"/>
      <c r="E83" s="578"/>
      <c r="F83" s="578"/>
      <c r="G83" s="578"/>
      <c r="H83" s="582"/>
      <c r="I83" s="578"/>
    </row>
    <row r="84" spans="3:9" ht="76.5" x14ac:dyDescent="0.2">
      <c r="C84" s="372" t="s">
        <v>143</v>
      </c>
      <c r="D84" s="43" t="s">
        <v>144</v>
      </c>
      <c r="E84" s="373">
        <v>0</v>
      </c>
      <c r="F84" s="373">
        <v>1</v>
      </c>
      <c r="G84" s="386">
        <v>1</v>
      </c>
      <c r="H84" s="387">
        <v>0</v>
      </c>
      <c r="I84" s="388">
        <f>+H85/G84</f>
        <v>0</v>
      </c>
    </row>
    <row r="85" spans="3:9" ht="76.5" x14ac:dyDescent="0.2">
      <c r="C85" s="372" t="s">
        <v>146</v>
      </c>
      <c r="D85" s="43" t="s">
        <v>147</v>
      </c>
      <c r="E85" s="376">
        <v>0</v>
      </c>
      <c r="F85" s="376">
        <v>0.4</v>
      </c>
      <c r="G85" s="389">
        <v>0.1</v>
      </c>
      <c r="H85" s="380">
        <v>0</v>
      </c>
      <c r="I85" s="388">
        <f t="shared" ref="I85:I107" si="4">+H85/G85</f>
        <v>0</v>
      </c>
    </row>
    <row r="86" spans="3:9" x14ac:dyDescent="0.2">
      <c r="C86" s="579" t="s">
        <v>149</v>
      </c>
      <c r="D86" s="569" t="s">
        <v>150</v>
      </c>
      <c r="E86" s="569">
        <v>0</v>
      </c>
      <c r="F86" s="569">
        <v>8</v>
      </c>
      <c r="G86" s="569">
        <v>2</v>
      </c>
      <c r="H86" s="577">
        <v>0</v>
      </c>
      <c r="I86" s="568">
        <v>0</v>
      </c>
    </row>
    <row r="87" spans="3:9" x14ac:dyDescent="0.2">
      <c r="C87" s="579"/>
      <c r="D87" s="569"/>
      <c r="E87" s="569"/>
      <c r="F87" s="569"/>
      <c r="G87" s="569"/>
      <c r="H87" s="577"/>
      <c r="I87" s="568"/>
    </row>
    <row r="88" spans="3:9" ht="114.75" x14ac:dyDescent="0.2">
      <c r="C88" s="390" t="s">
        <v>153</v>
      </c>
      <c r="D88" s="391" t="s">
        <v>154</v>
      </c>
      <c r="E88" s="391">
        <v>18</v>
      </c>
      <c r="F88" s="391">
        <v>18</v>
      </c>
      <c r="G88" s="391">
        <v>18</v>
      </c>
      <c r="H88" s="382">
        <v>18</v>
      </c>
      <c r="I88" s="388">
        <f t="shared" si="4"/>
        <v>1</v>
      </c>
    </row>
    <row r="89" spans="3:9" x14ac:dyDescent="0.2">
      <c r="C89" s="569" t="s">
        <v>156</v>
      </c>
      <c r="D89" s="574" t="s">
        <v>157</v>
      </c>
      <c r="E89" s="569">
        <v>9</v>
      </c>
      <c r="F89" s="569">
        <v>40</v>
      </c>
      <c r="G89" s="569">
        <v>10</v>
      </c>
      <c r="H89" s="577">
        <v>10</v>
      </c>
      <c r="I89" s="568">
        <f t="shared" si="4"/>
        <v>1</v>
      </c>
    </row>
    <row r="90" spans="3:9" x14ac:dyDescent="0.2">
      <c r="C90" s="569"/>
      <c r="D90" s="574"/>
      <c r="E90" s="569"/>
      <c r="F90" s="569"/>
      <c r="G90" s="569"/>
      <c r="H90" s="577"/>
      <c r="I90" s="568"/>
    </row>
    <row r="91" spans="3:9" x14ac:dyDescent="0.2">
      <c r="C91" s="569"/>
      <c r="D91" s="574"/>
      <c r="E91" s="569"/>
      <c r="F91" s="569"/>
      <c r="G91" s="569"/>
      <c r="H91" s="577"/>
      <c r="I91" s="568"/>
    </row>
    <row r="92" spans="3:9" x14ac:dyDescent="0.2">
      <c r="C92" s="569"/>
      <c r="D92" s="574"/>
      <c r="E92" s="569"/>
      <c r="F92" s="569"/>
      <c r="G92" s="569"/>
      <c r="H92" s="577"/>
      <c r="I92" s="568"/>
    </row>
    <row r="93" spans="3:9" x14ac:dyDescent="0.2">
      <c r="C93" s="570" t="s">
        <v>159</v>
      </c>
      <c r="D93" s="569" t="s">
        <v>160</v>
      </c>
      <c r="E93" s="569">
        <v>0</v>
      </c>
      <c r="F93" s="569">
        <v>2</v>
      </c>
      <c r="G93" s="569">
        <v>1</v>
      </c>
      <c r="H93" s="567">
        <v>1</v>
      </c>
      <c r="I93" s="568">
        <f>+H93/G93</f>
        <v>1</v>
      </c>
    </row>
    <row r="94" spans="3:9" x14ac:dyDescent="0.2">
      <c r="C94" s="570"/>
      <c r="D94" s="569"/>
      <c r="E94" s="569"/>
      <c r="F94" s="569"/>
      <c r="G94" s="569"/>
      <c r="H94" s="567"/>
      <c r="I94" s="568"/>
    </row>
    <row r="95" spans="3:9" x14ac:dyDescent="0.2">
      <c r="C95" s="575" t="s">
        <v>163</v>
      </c>
      <c r="D95" s="576" t="s">
        <v>164</v>
      </c>
      <c r="E95" s="576">
        <v>1</v>
      </c>
      <c r="F95" s="576">
        <v>1</v>
      </c>
      <c r="G95" s="576">
        <v>1</v>
      </c>
      <c r="H95" s="572">
        <v>1</v>
      </c>
      <c r="I95" s="568">
        <f t="shared" si="4"/>
        <v>1</v>
      </c>
    </row>
    <row r="96" spans="3:9" x14ac:dyDescent="0.2">
      <c r="C96" s="575"/>
      <c r="D96" s="576"/>
      <c r="E96" s="576"/>
      <c r="F96" s="576"/>
      <c r="G96" s="576"/>
      <c r="H96" s="572"/>
      <c r="I96" s="568"/>
    </row>
    <row r="97" spans="3:9" x14ac:dyDescent="0.2">
      <c r="C97" s="575"/>
      <c r="D97" s="576"/>
      <c r="E97" s="576"/>
      <c r="F97" s="576"/>
      <c r="G97" s="576"/>
      <c r="H97" s="572"/>
      <c r="I97" s="568"/>
    </row>
    <row r="98" spans="3:9" x14ac:dyDescent="0.2">
      <c r="C98" s="573" t="s">
        <v>168</v>
      </c>
      <c r="D98" s="573" t="s">
        <v>169</v>
      </c>
      <c r="E98" s="573">
        <v>1</v>
      </c>
      <c r="F98" s="573">
        <v>1</v>
      </c>
      <c r="G98" s="574">
        <v>1</v>
      </c>
      <c r="H98" s="567">
        <v>1</v>
      </c>
      <c r="I98" s="568">
        <f t="shared" si="4"/>
        <v>1</v>
      </c>
    </row>
    <row r="99" spans="3:9" x14ac:dyDescent="0.2">
      <c r="C99" s="573"/>
      <c r="D99" s="573"/>
      <c r="E99" s="573"/>
      <c r="F99" s="573"/>
      <c r="G99" s="574"/>
      <c r="H99" s="567"/>
      <c r="I99" s="568"/>
    </row>
    <row r="100" spans="3:9" x14ac:dyDescent="0.2">
      <c r="C100" s="569" t="s">
        <v>172</v>
      </c>
      <c r="D100" s="569" t="s">
        <v>173</v>
      </c>
      <c r="E100" s="569">
        <v>22</v>
      </c>
      <c r="F100" s="569">
        <v>25</v>
      </c>
      <c r="G100" s="569">
        <v>25</v>
      </c>
      <c r="H100" s="567">
        <v>25</v>
      </c>
      <c r="I100" s="568">
        <f t="shared" si="4"/>
        <v>1</v>
      </c>
    </row>
    <row r="101" spans="3:9" x14ac:dyDescent="0.2">
      <c r="C101" s="569"/>
      <c r="D101" s="569"/>
      <c r="E101" s="569"/>
      <c r="F101" s="569"/>
      <c r="G101" s="569"/>
      <c r="H101" s="567"/>
      <c r="I101" s="568"/>
    </row>
    <row r="102" spans="3:9" x14ac:dyDescent="0.2">
      <c r="C102" s="570" t="s">
        <v>176</v>
      </c>
      <c r="D102" s="569" t="s">
        <v>177</v>
      </c>
      <c r="E102" s="571">
        <v>25</v>
      </c>
      <c r="F102" s="571">
        <v>37</v>
      </c>
      <c r="G102" s="571">
        <v>37</v>
      </c>
      <c r="H102" s="571">
        <v>37</v>
      </c>
      <c r="I102" s="568">
        <f t="shared" si="4"/>
        <v>1</v>
      </c>
    </row>
    <row r="103" spans="3:9" x14ac:dyDescent="0.2">
      <c r="C103" s="570"/>
      <c r="D103" s="569"/>
      <c r="E103" s="571"/>
      <c r="F103" s="571"/>
      <c r="G103" s="571"/>
      <c r="H103" s="571"/>
      <c r="I103" s="568"/>
    </row>
    <row r="104" spans="3:9" x14ac:dyDescent="0.2">
      <c r="C104" s="569" t="s">
        <v>180</v>
      </c>
      <c r="D104" s="569" t="s">
        <v>181</v>
      </c>
      <c r="E104" s="569">
        <v>15</v>
      </c>
      <c r="F104" s="569">
        <v>20</v>
      </c>
      <c r="G104" s="569">
        <v>20</v>
      </c>
      <c r="H104" s="567">
        <v>20</v>
      </c>
      <c r="I104" s="568">
        <f t="shared" si="4"/>
        <v>1</v>
      </c>
    </row>
    <row r="105" spans="3:9" x14ac:dyDescent="0.2">
      <c r="C105" s="569"/>
      <c r="D105" s="569"/>
      <c r="E105" s="569"/>
      <c r="F105" s="569"/>
      <c r="G105" s="569"/>
      <c r="H105" s="567"/>
      <c r="I105" s="568"/>
    </row>
    <row r="106" spans="3:9" x14ac:dyDescent="0.2">
      <c r="C106" s="569"/>
      <c r="D106" s="569"/>
      <c r="E106" s="569"/>
      <c r="F106" s="569"/>
      <c r="G106" s="569"/>
      <c r="H106" s="567"/>
      <c r="I106" s="568"/>
    </row>
    <row r="107" spans="3:9" ht="51" x14ac:dyDescent="0.2">
      <c r="C107" s="372" t="s">
        <v>184</v>
      </c>
      <c r="D107" s="372" t="s">
        <v>185</v>
      </c>
      <c r="E107" s="373">
        <v>1</v>
      </c>
      <c r="F107" s="373">
        <v>1</v>
      </c>
      <c r="G107" s="386">
        <v>1</v>
      </c>
      <c r="H107" s="392">
        <v>1</v>
      </c>
      <c r="I107" s="388">
        <f t="shared" si="4"/>
        <v>1</v>
      </c>
    </row>
    <row r="164" spans="4:6" x14ac:dyDescent="0.2">
      <c r="D164" s="406">
        <v>547000000</v>
      </c>
      <c r="E164" s="406">
        <v>544229179</v>
      </c>
    </row>
    <row r="165" spans="4:6" x14ac:dyDescent="0.2">
      <c r="D165" s="406">
        <v>37385349</v>
      </c>
      <c r="E165" s="406">
        <v>37385349</v>
      </c>
      <c r="F165" s="407">
        <f>+D165-E165</f>
        <v>0</v>
      </c>
    </row>
    <row r="166" spans="4:6" x14ac:dyDescent="0.2">
      <c r="D166" s="406">
        <v>20981750</v>
      </c>
      <c r="E166" s="406">
        <v>20981750</v>
      </c>
      <c r="F166" s="407">
        <f>+D166-E166</f>
        <v>0</v>
      </c>
    </row>
    <row r="167" spans="4:6" x14ac:dyDescent="0.2">
      <c r="D167" s="407">
        <f>SUM(D164:D166)</f>
        <v>605367099</v>
      </c>
      <c r="E167" s="407">
        <f>SUM(E164:E166)</f>
        <v>602596278</v>
      </c>
    </row>
  </sheetData>
  <mergeCells count="66">
    <mergeCell ref="C2:H2"/>
    <mergeCell ref="C81:C83"/>
    <mergeCell ref="D81:D83"/>
    <mergeCell ref="E81:E83"/>
    <mergeCell ref="F81:F83"/>
    <mergeCell ref="G81:G83"/>
    <mergeCell ref="H81:H83"/>
    <mergeCell ref="C18:H18"/>
    <mergeCell ref="C33:H33"/>
    <mergeCell ref="I81:I83"/>
    <mergeCell ref="C86:C87"/>
    <mergeCell ref="D86:D87"/>
    <mergeCell ref="E86:E87"/>
    <mergeCell ref="F86:F87"/>
    <mergeCell ref="G86:G87"/>
    <mergeCell ref="H86:H87"/>
    <mergeCell ref="I86:I87"/>
    <mergeCell ref="H89:H92"/>
    <mergeCell ref="I89:I92"/>
    <mergeCell ref="C93:C94"/>
    <mergeCell ref="D93:D94"/>
    <mergeCell ref="E93:E94"/>
    <mergeCell ref="F93:F94"/>
    <mergeCell ref="G93:G94"/>
    <mergeCell ref="H93:H94"/>
    <mergeCell ref="I93:I94"/>
    <mergeCell ref="C89:C92"/>
    <mergeCell ref="D89:D92"/>
    <mergeCell ref="E89:E92"/>
    <mergeCell ref="F89:F92"/>
    <mergeCell ref="G89:G92"/>
    <mergeCell ref="H95:H97"/>
    <mergeCell ref="I95:I97"/>
    <mergeCell ref="C98:C99"/>
    <mergeCell ref="D98:D99"/>
    <mergeCell ref="E98:E99"/>
    <mergeCell ref="F98:F99"/>
    <mergeCell ref="G98:G99"/>
    <mergeCell ref="H98:H99"/>
    <mergeCell ref="I98:I99"/>
    <mergeCell ref="C95:C97"/>
    <mergeCell ref="D95:D97"/>
    <mergeCell ref="E95:E97"/>
    <mergeCell ref="F95:F97"/>
    <mergeCell ref="G95:G97"/>
    <mergeCell ref="H100:H101"/>
    <mergeCell ref="I100:I101"/>
    <mergeCell ref="C102:C103"/>
    <mergeCell ref="D102:D103"/>
    <mergeCell ref="E102:E103"/>
    <mergeCell ref="F102:F103"/>
    <mergeCell ref="G102:G103"/>
    <mergeCell ref="H102:H103"/>
    <mergeCell ref="I102:I103"/>
    <mergeCell ref="C100:C101"/>
    <mergeCell ref="D100:D101"/>
    <mergeCell ref="E100:E101"/>
    <mergeCell ref="F100:F101"/>
    <mergeCell ref="G100:G101"/>
    <mergeCell ref="H104:H106"/>
    <mergeCell ref="I104:I106"/>
    <mergeCell ref="C104:C106"/>
    <mergeCell ref="D104:D106"/>
    <mergeCell ref="E104:E106"/>
    <mergeCell ref="F104:F106"/>
    <mergeCell ref="G104:G106"/>
  </mergeCells>
  <pageMargins left="0.7" right="0.7" top="0.75" bottom="0.75" header="0.3" footer="0.3"/>
  <pageSetup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E5:L46"/>
  <sheetViews>
    <sheetView workbookViewId="0">
      <selection activeCell="J21" sqref="J21"/>
    </sheetView>
  </sheetViews>
  <sheetFormatPr baseColWidth="10" defaultRowHeight="15" x14ac:dyDescent="0.25"/>
  <cols>
    <col min="5" max="5" width="35.7109375" customWidth="1"/>
    <col min="6" max="6" width="19.28515625" customWidth="1"/>
    <col min="7" max="7" width="16.28515625" customWidth="1"/>
    <col min="8" max="8" width="11.42578125" style="347"/>
    <col min="9" max="9" width="17.42578125" customWidth="1"/>
  </cols>
  <sheetData>
    <row r="5" spans="5:12" s="358" customFormat="1" ht="30" x14ac:dyDescent="0.25">
      <c r="E5" s="351" t="s">
        <v>189</v>
      </c>
      <c r="F5" s="352" t="s">
        <v>398</v>
      </c>
      <c r="G5" s="356">
        <v>0.54659999999999997</v>
      </c>
      <c r="H5" s="357"/>
    </row>
    <row r="6" spans="5:12" s="338" customFormat="1" x14ac:dyDescent="0.25">
      <c r="E6" s="337"/>
    </row>
    <row r="7" spans="5:12" s="336" customFormat="1" ht="45" x14ac:dyDescent="0.25">
      <c r="E7" s="341" t="s">
        <v>401</v>
      </c>
      <c r="F7" s="339" t="s">
        <v>403</v>
      </c>
      <c r="G7" s="339" t="s">
        <v>399</v>
      </c>
      <c r="H7" s="341" t="s">
        <v>400</v>
      </c>
      <c r="L7" s="342"/>
    </row>
    <row r="8" spans="5:12" s="336" customFormat="1" ht="30" x14ac:dyDescent="0.25">
      <c r="E8" s="340" t="s">
        <v>199</v>
      </c>
      <c r="F8" s="321">
        <v>378</v>
      </c>
      <c r="G8" s="321">
        <v>370</v>
      </c>
      <c r="H8" s="322">
        <v>0.97883597883597884</v>
      </c>
      <c r="L8" s="342"/>
    </row>
    <row r="9" spans="5:12" ht="75" x14ac:dyDescent="0.25">
      <c r="E9" s="340" t="s">
        <v>205</v>
      </c>
      <c r="F9" s="321">
        <v>44</v>
      </c>
      <c r="G9" s="321">
        <v>15</v>
      </c>
      <c r="H9" s="322">
        <v>0.34090909090909088</v>
      </c>
      <c r="I9" s="335" t="s">
        <v>402</v>
      </c>
      <c r="L9" s="343"/>
    </row>
    <row r="10" spans="5:12" ht="60" x14ac:dyDescent="0.25">
      <c r="E10" s="340" t="s">
        <v>209</v>
      </c>
      <c r="F10" s="321">
        <v>5</v>
      </c>
      <c r="G10" s="321">
        <v>3</v>
      </c>
      <c r="H10" s="322">
        <v>0.6</v>
      </c>
      <c r="L10" s="343"/>
    </row>
    <row r="11" spans="5:12" ht="60" x14ac:dyDescent="0.25">
      <c r="E11" s="340" t="s">
        <v>213</v>
      </c>
      <c r="F11" s="321">
        <v>1</v>
      </c>
      <c r="G11" s="321">
        <v>0</v>
      </c>
      <c r="H11" s="322">
        <v>0</v>
      </c>
      <c r="L11" s="343"/>
    </row>
    <row r="12" spans="5:12" ht="45" x14ac:dyDescent="0.25">
      <c r="E12" s="340" t="s">
        <v>221</v>
      </c>
      <c r="F12" s="321">
        <v>1</v>
      </c>
      <c r="G12" s="321">
        <v>0</v>
      </c>
      <c r="H12" s="322">
        <v>0</v>
      </c>
      <c r="L12" s="343"/>
    </row>
    <row r="13" spans="5:12" ht="90" x14ac:dyDescent="0.25">
      <c r="E13" s="340" t="s">
        <v>224</v>
      </c>
      <c r="F13" s="321">
        <v>4</v>
      </c>
      <c r="G13" s="321">
        <v>1</v>
      </c>
      <c r="H13" s="322">
        <v>0.25</v>
      </c>
      <c r="L13" s="343"/>
    </row>
    <row r="14" spans="5:12" x14ac:dyDescent="0.25">
      <c r="L14" s="343"/>
    </row>
    <row r="15" spans="5:12" x14ac:dyDescent="0.25">
      <c r="L15" s="343"/>
    </row>
    <row r="18" spans="5:8" s="355" customFormat="1" ht="45" x14ac:dyDescent="0.25">
      <c r="E18" s="351" t="s">
        <v>139</v>
      </c>
      <c r="F18" s="352" t="s">
        <v>398</v>
      </c>
      <c r="G18" s="353">
        <v>0.95</v>
      </c>
      <c r="H18" s="354"/>
    </row>
    <row r="19" spans="5:8" s="347" customFormat="1" x14ac:dyDescent="0.25">
      <c r="E19" s="348"/>
      <c r="F19" s="349"/>
      <c r="G19" s="350"/>
    </row>
    <row r="20" spans="5:8" ht="58.5" customHeight="1" x14ac:dyDescent="0.25">
      <c r="E20" s="341" t="s">
        <v>401</v>
      </c>
      <c r="F20" s="339" t="s">
        <v>403</v>
      </c>
      <c r="G20" s="339" t="s">
        <v>399</v>
      </c>
      <c r="H20" s="341" t="s">
        <v>400</v>
      </c>
    </row>
    <row r="21" spans="5:8" ht="67.5" customHeight="1" x14ac:dyDescent="0.25">
      <c r="E21" s="344" t="s">
        <v>149</v>
      </c>
      <c r="F21" s="345">
        <v>2</v>
      </c>
      <c r="G21" s="171">
        <v>0</v>
      </c>
      <c r="H21" s="346">
        <v>0</v>
      </c>
    </row>
    <row r="24" spans="5:8" s="355" customFormat="1" ht="30.75" customHeight="1" x14ac:dyDescent="0.25">
      <c r="E24" s="351" t="s">
        <v>3</v>
      </c>
      <c r="F24" s="352" t="s">
        <v>398</v>
      </c>
      <c r="G24" s="353">
        <v>0.46</v>
      </c>
      <c r="H24" s="354"/>
    </row>
    <row r="25" spans="5:8" s="354" customFormat="1" ht="12.75" customHeight="1" x14ac:dyDescent="0.25">
      <c r="E25" s="359"/>
      <c r="F25" s="360"/>
      <c r="G25" s="361"/>
    </row>
    <row r="26" spans="5:8" ht="45" x14ac:dyDescent="0.25">
      <c r="E26" s="341" t="s">
        <v>401</v>
      </c>
      <c r="F26" s="339" t="s">
        <v>403</v>
      </c>
      <c r="G26" s="339" t="s">
        <v>399</v>
      </c>
      <c r="H26" s="341" t="s">
        <v>400</v>
      </c>
    </row>
    <row r="27" spans="5:8" ht="42.75" x14ac:dyDescent="0.25">
      <c r="E27" s="9" t="s">
        <v>32</v>
      </c>
      <c r="F27" s="21">
        <v>1</v>
      </c>
      <c r="G27" s="21">
        <v>0</v>
      </c>
      <c r="H27" s="188">
        <f>+G27/F27</f>
        <v>0</v>
      </c>
    </row>
    <row r="28" spans="5:8" ht="42.75" x14ac:dyDescent="0.25">
      <c r="E28" s="9" t="s">
        <v>34</v>
      </c>
      <c r="F28" s="21">
        <v>1</v>
      </c>
      <c r="G28" s="21">
        <v>0</v>
      </c>
      <c r="H28" s="188">
        <f t="shared" ref="H28:H46" si="0">+G28/F28</f>
        <v>0</v>
      </c>
    </row>
    <row r="29" spans="5:8" ht="57" x14ac:dyDescent="0.25">
      <c r="E29" s="9" t="s">
        <v>42</v>
      </c>
      <c r="F29" s="21">
        <v>2</v>
      </c>
      <c r="G29" s="21">
        <v>1</v>
      </c>
      <c r="H29" s="188">
        <f t="shared" si="0"/>
        <v>0.5</v>
      </c>
    </row>
    <row r="30" spans="5:8" ht="57" x14ac:dyDescent="0.25">
      <c r="E30" s="9" t="s">
        <v>52</v>
      </c>
      <c r="F30" s="67">
        <v>1</v>
      </c>
      <c r="G30" s="68">
        <v>0.6</v>
      </c>
      <c r="H30" s="188">
        <f t="shared" si="0"/>
        <v>0.6</v>
      </c>
    </row>
    <row r="31" spans="5:8" ht="57" x14ac:dyDescent="0.25">
      <c r="E31" s="9" t="s">
        <v>57</v>
      </c>
      <c r="F31" s="68">
        <v>1</v>
      </c>
      <c r="G31" s="68">
        <v>0.2</v>
      </c>
      <c r="H31" s="188">
        <f t="shared" si="0"/>
        <v>0.2</v>
      </c>
    </row>
    <row r="32" spans="5:8" ht="42.75" x14ac:dyDescent="0.25">
      <c r="E32" s="9" t="s">
        <v>61</v>
      </c>
      <c r="F32" s="68">
        <v>1</v>
      </c>
      <c r="G32" s="304">
        <v>0.215</v>
      </c>
      <c r="H32" s="188">
        <f t="shared" si="0"/>
        <v>0.215</v>
      </c>
    </row>
    <row r="33" spans="5:9" ht="42.75" x14ac:dyDescent="0.25">
      <c r="E33" s="9" t="s">
        <v>64</v>
      </c>
      <c r="F33" s="68">
        <v>1</v>
      </c>
      <c r="G33" s="68">
        <v>0.25</v>
      </c>
      <c r="H33" s="188">
        <f t="shared" si="0"/>
        <v>0.25</v>
      </c>
    </row>
    <row r="34" spans="5:9" ht="57" x14ac:dyDescent="0.25">
      <c r="E34" s="9" t="s">
        <v>68</v>
      </c>
      <c r="F34" s="68">
        <v>1</v>
      </c>
      <c r="G34" s="305">
        <v>0.224</v>
      </c>
      <c r="H34" s="188">
        <f t="shared" si="0"/>
        <v>0.224</v>
      </c>
    </row>
    <row r="35" spans="5:9" ht="42.75" x14ac:dyDescent="0.25">
      <c r="E35" s="9" t="s">
        <v>78</v>
      </c>
      <c r="F35" s="67">
        <v>0.1</v>
      </c>
      <c r="G35" s="305">
        <v>2.5000000000000001E-2</v>
      </c>
      <c r="H35" s="188">
        <f t="shared" si="0"/>
        <v>0.25</v>
      </c>
    </row>
    <row r="36" spans="5:9" ht="42.75" x14ac:dyDescent="0.25">
      <c r="E36" s="27" t="s">
        <v>84</v>
      </c>
      <c r="F36" s="21">
        <v>4</v>
      </c>
      <c r="G36" s="21">
        <v>3</v>
      </c>
      <c r="H36" s="188">
        <f>+G36/F36</f>
        <v>0.75</v>
      </c>
    </row>
    <row r="37" spans="5:9" ht="57" x14ac:dyDescent="0.25">
      <c r="E37" s="9" t="s">
        <v>89</v>
      </c>
      <c r="F37" s="69">
        <v>1</v>
      </c>
      <c r="G37" s="305">
        <v>0.22789999999999999</v>
      </c>
      <c r="H37" s="188">
        <f t="shared" si="0"/>
        <v>0.22789999999999999</v>
      </c>
    </row>
    <row r="38" spans="5:9" ht="71.25" x14ac:dyDescent="0.25">
      <c r="E38" s="9" t="s">
        <v>96</v>
      </c>
      <c r="F38" s="67">
        <v>0.95</v>
      </c>
      <c r="G38" s="68">
        <v>0.1</v>
      </c>
      <c r="H38" s="188">
        <f t="shared" si="0"/>
        <v>0.10526315789473685</v>
      </c>
    </row>
    <row r="39" spans="5:9" ht="57" x14ac:dyDescent="0.25">
      <c r="E39" s="9" t="s">
        <v>97</v>
      </c>
      <c r="F39" s="69">
        <v>1</v>
      </c>
      <c r="G39" s="305">
        <v>0.20749999999999999</v>
      </c>
      <c r="H39" s="188">
        <f t="shared" si="0"/>
        <v>0.20749999999999999</v>
      </c>
    </row>
    <row r="40" spans="5:9" ht="28.5" x14ac:dyDescent="0.25">
      <c r="E40" s="9" t="s">
        <v>98</v>
      </c>
      <c r="F40" s="21">
        <v>800</v>
      </c>
      <c r="G40" s="21">
        <v>119</v>
      </c>
      <c r="H40" s="188">
        <f t="shared" si="0"/>
        <v>0.14874999999999999</v>
      </c>
    </row>
    <row r="41" spans="5:9" ht="28.5" x14ac:dyDescent="0.25">
      <c r="E41" s="27" t="s">
        <v>105</v>
      </c>
      <c r="F41" s="21">
        <v>22</v>
      </c>
      <c r="G41" s="21">
        <v>3</v>
      </c>
      <c r="H41" s="188">
        <f t="shared" si="0"/>
        <v>0.13636363636363635</v>
      </c>
      <c r="I41" t="s">
        <v>404</v>
      </c>
    </row>
    <row r="42" spans="5:9" ht="42.75" x14ac:dyDescent="0.25">
      <c r="E42" s="27" t="s">
        <v>109</v>
      </c>
      <c r="F42" s="21">
        <v>25</v>
      </c>
      <c r="G42" s="21">
        <v>4</v>
      </c>
      <c r="H42" s="188">
        <f t="shared" si="0"/>
        <v>0.16</v>
      </c>
    </row>
    <row r="43" spans="5:9" ht="57" x14ac:dyDescent="0.25">
      <c r="E43" s="27" t="s">
        <v>112</v>
      </c>
      <c r="F43" s="69">
        <v>1</v>
      </c>
      <c r="G43" s="305">
        <v>0.215</v>
      </c>
      <c r="H43" s="188">
        <f t="shared" si="0"/>
        <v>0.215</v>
      </c>
    </row>
    <row r="44" spans="5:9" ht="57" x14ac:dyDescent="0.25">
      <c r="E44" s="27" t="s">
        <v>118</v>
      </c>
      <c r="F44" s="69">
        <v>1</v>
      </c>
      <c r="G44" s="305">
        <v>0.1037</v>
      </c>
      <c r="H44" s="188">
        <f t="shared" si="0"/>
        <v>0.1037</v>
      </c>
    </row>
    <row r="45" spans="5:9" ht="28.5" x14ac:dyDescent="0.25">
      <c r="E45" s="27" t="s">
        <v>124</v>
      </c>
      <c r="F45" s="70">
        <v>1</v>
      </c>
      <c r="G45" s="21">
        <v>1</v>
      </c>
      <c r="H45" s="188">
        <f t="shared" si="0"/>
        <v>1</v>
      </c>
    </row>
    <row r="46" spans="5:9" ht="38.25" x14ac:dyDescent="0.25">
      <c r="E46" s="42" t="s">
        <v>127</v>
      </c>
      <c r="F46" s="21">
        <v>4850</v>
      </c>
      <c r="G46" s="21">
        <v>2173</v>
      </c>
      <c r="H46" s="188">
        <f t="shared" si="0"/>
        <v>0.44804123711340205</v>
      </c>
    </row>
  </sheetData>
  <pageMargins left="0.7" right="0.7" top="0.75" bottom="0.75" header="0.3" footer="0.3"/>
  <pageSetup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2985bb4b-4701-49be-b6af-cb425f14ffe8">31 de Enero de 2020</Fecha>
    <Secretar_x00ed_a xmlns="51f41368-09ef-457e-ae09-8dfa7ccb2798">Secretaría de Salud</Secretar_x00ed_a>
    <Clasificaci_x00f3_n xmlns="2985bb4b-4701-49be-b6af-cb425f14ffe8">Planes de Acción</Clasificaci_x00f3_n>
    <Descripci_x00f3_n xmlns="2985bb4b-4701-49be-b6af-cb425f14ffe8">Plan de Accion Salud 2019</Descripci_x00f3_n>
  </documentManagement>
</p:properties>
</file>

<file path=customXml/itemProps1.xml><?xml version="1.0" encoding="utf-8"?>
<ds:datastoreItem xmlns:ds="http://schemas.openxmlformats.org/officeDocument/2006/customXml" ds:itemID="{251D0CE0-A0B5-4CE3-ACB4-4D644F079D6E}"/>
</file>

<file path=customXml/itemProps2.xml><?xml version="1.0" encoding="utf-8"?>
<ds:datastoreItem xmlns:ds="http://schemas.openxmlformats.org/officeDocument/2006/customXml" ds:itemID="{38D59B6B-6423-4F01-B9B4-57E10E5CCD60}"/>
</file>

<file path=customXml/itemProps3.xml><?xml version="1.0" encoding="utf-8"?>
<ds:datastoreItem xmlns:ds="http://schemas.openxmlformats.org/officeDocument/2006/customXml" ds:itemID="{C97A1905-1E4A-401F-BC2A-0AE6B68AA5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SOPO SALUDABLE- 2019 </vt:lpstr>
      <vt:lpstr>PRESUPUESTO</vt:lpstr>
      <vt:lpstr>ADULTO MAYOR 2019</vt:lpstr>
      <vt:lpstr>DISCAPACIDAD 2019</vt:lpstr>
      <vt:lpstr>METAS 2019</vt:lpstr>
      <vt:lpstr>% DE METAS </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Salud 2019</dc:title>
  <dc:creator>LORENA ROBAYO FIQUE</dc:creator>
  <cp:lastModifiedBy>InversionPublica</cp:lastModifiedBy>
  <dcterms:created xsi:type="dcterms:W3CDTF">2017-05-23T15:32:58Z</dcterms:created>
  <dcterms:modified xsi:type="dcterms:W3CDTF">2019-12-27T22:52:27Z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