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3.xml" ContentType="application/vnd.openxmlformats-officedocument.drawing+xml"/>
  <Override PartName="/xl/theme/theme1.xml" ContentType="application/vnd.openxmlformats-officedocument.theme+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drawings/drawing2.xml" ContentType="application/vnd.openxmlformats-officedocument.drawing+xml"/>
  <Override PartName="/docProps/app.xml" ContentType="application/vnd.openxmlformats-officedocument.extended-properties+xml"/>
  <Override PartName="/xl/comments2.xml" ContentType="application/vnd.openxmlformats-officedocument.spreadsheetml.comments+xml"/>
  <Override PartName="/xl/comments3.xml" ContentType="application/vnd.openxmlformats-officedocument.spreadsheetml.comment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lcaldía - Camila Tarazona\PDM\Reportes 2018- 2019\Planes de acción ejecutados 2018\"/>
    </mc:Choice>
  </mc:AlternateContent>
  <bookViews>
    <workbookView xWindow="0" yWindow="0" windowWidth="15420" windowHeight="5025" firstSheet="1" activeTab="1"/>
  </bookViews>
  <sheets>
    <sheet name="SOPO SALUDABLE IV TRI- -2018 " sheetId="1" r:id="rId1"/>
    <sheet name="DISCAPACIDAD- IV TRI-2018 " sheetId="2" r:id="rId2"/>
    <sheet name="ADULTO MAYOR - IV TRI -2018" sheetId="3" r:id="rId3"/>
    <sheet name="PRESUPUESTO" sheetId="4" r:id="rId4"/>
  </sheets>
  <definedNames>
    <definedName name="_xlnm._FilterDatabase" localSheetId="1" hidden="1">'DISCAPACIDAD- IV TRI-2018 '!$A$9:$V$9</definedName>
    <definedName name="_xlnm._FilterDatabase" localSheetId="0" hidden="1">'SOPO SALUDABLE IV TRI- -2018 '!$A$8:$DC$66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29" i="3" l="1"/>
  <c r="U11" i="3"/>
  <c r="U12" i="3"/>
  <c r="U13" i="3"/>
  <c r="U14" i="3"/>
  <c r="U15" i="3"/>
  <c r="U16" i="3"/>
  <c r="U17" i="3"/>
  <c r="U18" i="3"/>
  <c r="U19" i="3"/>
  <c r="U20" i="3"/>
  <c r="U21" i="3"/>
  <c r="U22" i="3"/>
  <c r="U23" i="3"/>
  <c r="U24" i="3"/>
  <c r="U25" i="3"/>
  <c r="U26" i="3"/>
  <c r="U27" i="3"/>
  <c r="U28" i="3"/>
  <c r="I26" i="3"/>
  <c r="I23" i="3"/>
  <c r="L20" i="3" l="1"/>
  <c r="L31" i="2"/>
  <c r="M20" i="3"/>
  <c r="S3" i="1"/>
  <c r="S25" i="1"/>
  <c r="M25" i="1"/>
  <c r="R9" i="1"/>
  <c r="M22" i="1"/>
  <c r="N65" i="1"/>
  <c r="M51" i="1"/>
  <c r="M35" i="1"/>
  <c r="M30" i="1"/>
  <c r="O66" i="1" l="1"/>
  <c r="I17" i="3"/>
  <c r="I12" i="2"/>
  <c r="L46" i="1" l="1"/>
  <c r="L35" i="1"/>
  <c r="M29" i="1"/>
  <c r="L30" i="1"/>
  <c r="L29" i="1"/>
  <c r="N62" i="1"/>
  <c r="I18" i="2" l="1"/>
  <c r="L62" i="1"/>
  <c r="M64" i="1"/>
  <c r="N64" i="1"/>
  <c r="O64" i="1"/>
  <c r="P64" i="1"/>
  <c r="Q64" i="1"/>
  <c r="R64" i="1"/>
  <c r="S64" i="1"/>
  <c r="L64" i="1"/>
  <c r="P76" i="1"/>
  <c r="N32" i="1"/>
  <c r="T32" i="2"/>
  <c r="U32" i="2" s="1"/>
  <c r="S32" i="2"/>
  <c r="T31" i="2"/>
  <c r="T30" i="2"/>
  <c r="S30" i="2"/>
  <c r="U30" i="2" s="1"/>
  <c r="T28" i="2"/>
  <c r="S28" i="2"/>
  <c r="T27" i="2"/>
  <c r="U27" i="2" s="1"/>
  <c r="S27" i="2"/>
  <c r="T26" i="2"/>
  <c r="S26" i="2"/>
  <c r="T24" i="2"/>
  <c r="S24" i="2"/>
  <c r="T23" i="2"/>
  <c r="S23" i="2"/>
  <c r="T22" i="2"/>
  <c r="U22" i="2" s="1"/>
  <c r="S22" i="2"/>
  <c r="T21" i="2"/>
  <c r="S21" i="2"/>
  <c r="T20" i="2"/>
  <c r="S20" i="2"/>
  <c r="T19" i="2"/>
  <c r="S19" i="2"/>
  <c r="U19" i="2" s="1"/>
  <c r="T18" i="2"/>
  <c r="U18" i="2" s="1"/>
  <c r="S18" i="2"/>
  <c r="T17" i="2"/>
  <c r="U17" i="2" s="1"/>
  <c r="S17" i="2"/>
  <c r="T16" i="2"/>
  <c r="S16" i="2"/>
  <c r="U16" i="2" s="1"/>
  <c r="T15" i="2"/>
  <c r="S15" i="2"/>
  <c r="T14" i="2"/>
  <c r="U14" i="2" s="1"/>
  <c r="S14" i="2"/>
  <c r="T13" i="2"/>
  <c r="S13" i="2"/>
  <c r="T12" i="2"/>
  <c r="S12" i="2"/>
  <c r="S10" i="2"/>
  <c r="U10" i="2" s="1"/>
  <c r="K31" i="2"/>
  <c r="S31" i="2" s="1"/>
  <c r="M11" i="3"/>
  <c r="V11" i="3" s="1"/>
  <c r="L25" i="2"/>
  <c r="L33" i="2" s="1"/>
  <c r="K29" i="2"/>
  <c r="S29" i="2" s="1"/>
  <c r="U63" i="1"/>
  <c r="U62" i="1"/>
  <c r="U61" i="1"/>
  <c r="U60" i="1"/>
  <c r="U59" i="1"/>
  <c r="U58" i="1"/>
  <c r="U57" i="1"/>
  <c r="U52" i="1"/>
  <c r="U51" i="1"/>
  <c r="U50" i="1"/>
  <c r="U49" i="1"/>
  <c r="U48" i="1"/>
  <c r="U47" i="1"/>
  <c r="U46" i="1"/>
  <c r="U45" i="1"/>
  <c r="U44" i="1"/>
  <c r="U43" i="1"/>
  <c r="U42" i="1"/>
  <c r="U41" i="1"/>
  <c r="U40" i="1"/>
  <c r="U39" i="1"/>
  <c r="U38" i="1"/>
  <c r="U37" i="1"/>
  <c r="U36" i="1"/>
  <c r="U35" i="1"/>
  <c r="U34" i="1"/>
  <c r="U33" i="1"/>
  <c r="U32" i="1"/>
  <c r="U31" i="1"/>
  <c r="U30" i="1"/>
  <c r="U29" i="1"/>
  <c r="U28" i="1"/>
  <c r="U27" i="1"/>
  <c r="U26" i="1"/>
  <c r="U24" i="1"/>
  <c r="U23" i="1"/>
  <c r="U22" i="1"/>
  <c r="U21" i="1"/>
  <c r="U20" i="1"/>
  <c r="T63" i="1"/>
  <c r="T62" i="1"/>
  <c r="T61" i="1"/>
  <c r="T60" i="1"/>
  <c r="T59" i="1"/>
  <c r="T58" i="1"/>
  <c r="T57" i="1"/>
  <c r="T52" i="1"/>
  <c r="T51" i="1"/>
  <c r="T50" i="1"/>
  <c r="T49" i="1"/>
  <c r="T48" i="1"/>
  <c r="T47" i="1"/>
  <c r="T46" i="1"/>
  <c r="T45" i="1"/>
  <c r="T44" i="1"/>
  <c r="T43" i="1"/>
  <c r="T42" i="1"/>
  <c r="T41" i="1"/>
  <c r="T40" i="1"/>
  <c r="T39" i="1"/>
  <c r="T38" i="1"/>
  <c r="T37" i="1"/>
  <c r="T36" i="1"/>
  <c r="T35" i="1"/>
  <c r="T34" i="1"/>
  <c r="T33" i="1"/>
  <c r="T32" i="1"/>
  <c r="T31" i="1"/>
  <c r="T30" i="1"/>
  <c r="T29" i="1"/>
  <c r="T28" i="1"/>
  <c r="T27" i="1"/>
  <c r="T26" i="1"/>
  <c r="T24" i="1"/>
  <c r="T23" i="1"/>
  <c r="T22" i="1"/>
  <c r="T21" i="1"/>
  <c r="T20" i="1"/>
  <c r="J62" i="1"/>
  <c r="J61" i="1"/>
  <c r="J60" i="1"/>
  <c r="J59" i="1"/>
  <c r="J58" i="1"/>
  <c r="J57" i="1"/>
  <c r="J56" i="1"/>
  <c r="J55" i="1"/>
  <c r="J54" i="1"/>
  <c r="J53" i="1"/>
  <c r="J52" i="1"/>
  <c r="J51" i="1"/>
  <c r="J50" i="1"/>
  <c r="J49" i="1"/>
  <c r="J48" i="1"/>
  <c r="J47" i="1"/>
  <c r="J46" i="1"/>
  <c r="J45" i="1"/>
  <c r="J44" i="1"/>
  <c r="J41" i="1"/>
  <c r="J40" i="1"/>
  <c r="J39" i="1"/>
  <c r="J38" i="1"/>
  <c r="J36" i="1"/>
  <c r="J35" i="1"/>
  <c r="J32" i="1"/>
  <c r="J31" i="1"/>
  <c r="J30" i="1"/>
  <c r="J29" i="1"/>
  <c r="J28" i="1"/>
  <c r="J27" i="1"/>
  <c r="J26" i="1"/>
  <c r="J25" i="1"/>
  <c r="J24" i="1"/>
  <c r="J23" i="1"/>
  <c r="J22" i="1"/>
  <c r="J21" i="1"/>
  <c r="J20" i="1"/>
  <c r="J19" i="1"/>
  <c r="J18" i="1"/>
  <c r="J17" i="1"/>
  <c r="J16" i="1"/>
  <c r="J15" i="1"/>
  <c r="J14" i="1"/>
  <c r="J13" i="1"/>
  <c r="J12" i="1"/>
  <c r="J11" i="1"/>
  <c r="J9" i="1"/>
  <c r="K25" i="2"/>
  <c r="S25" i="2" s="1"/>
  <c r="U12" i="1"/>
  <c r="T12" i="1"/>
  <c r="I11" i="2"/>
  <c r="S29" i="3"/>
  <c r="R29" i="3"/>
  <c r="Q29" i="3"/>
  <c r="P29" i="3"/>
  <c r="O29" i="3"/>
  <c r="N29" i="3"/>
  <c r="L29" i="3"/>
  <c r="V28" i="3"/>
  <c r="T28" i="3"/>
  <c r="I28" i="3"/>
  <c r="V27" i="3"/>
  <c r="T27" i="3"/>
  <c r="I27" i="3"/>
  <c r="T26" i="3"/>
  <c r="V26" i="3" s="1"/>
  <c r="T25" i="3"/>
  <c r="V24" i="3"/>
  <c r="T24" i="3"/>
  <c r="V23" i="3"/>
  <c r="T23" i="3"/>
  <c r="V22" i="3"/>
  <c r="T22" i="3"/>
  <c r="I22" i="3"/>
  <c r="V21" i="3"/>
  <c r="T21" i="3"/>
  <c r="I21" i="3"/>
  <c r="T20" i="3"/>
  <c r="I20" i="3"/>
  <c r="T19" i="3"/>
  <c r="V19" i="3" s="1"/>
  <c r="I19" i="3"/>
  <c r="T18" i="3"/>
  <c r="I18" i="3"/>
  <c r="T17" i="3"/>
  <c r="V16" i="3"/>
  <c r="T16" i="3"/>
  <c r="I16" i="3"/>
  <c r="V15" i="3"/>
  <c r="T15" i="3"/>
  <c r="I15" i="3"/>
  <c r="V14" i="3"/>
  <c r="T14" i="3"/>
  <c r="I14" i="3"/>
  <c r="T13" i="3"/>
  <c r="V13" i="3"/>
  <c r="I13" i="3"/>
  <c r="T12" i="3"/>
  <c r="V12" i="3" s="1"/>
  <c r="I12" i="3"/>
  <c r="T11" i="3"/>
  <c r="I11" i="3"/>
  <c r="U10" i="3"/>
  <c r="V10" i="3" s="1"/>
  <c r="T10" i="3"/>
  <c r="I10" i="3"/>
  <c r="I32" i="2"/>
  <c r="I29" i="2"/>
  <c r="I27" i="2"/>
  <c r="I25" i="2"/>
  <c r="I23" i="2"/>
  <c r="I20" i="2"/>
  <c r="I15" i="2"/>
  <c r="I14" i="2"/>
  <c r="T11" i="2"/>
  <c r="S11" i="2"/>
  <c r="I10" i="2"/>
  <c r="T56" i="1"/>
  <c r="U55" i="1"/>
  <c r="T55" i="1"/>
  <c r="U54" i="1"/>
  <c r="T54" i="1"/>
  <c r="U53" i="1"/>
  <c r="T53" i="1"/>
  <c r="U25" i="1"/>
  <c r="T25" i="1"/>
  <c r="U19" i="1"/>
  <c r="T19" i="1"/>
  <c r="U18" i="1"/>
  <c r="T18" i="1"/>
  <c r="U17" i="1"/>
  <c r="T17" i="1"/>
  <c r="U16" i="1"/>
  <c r="T16" i="1"/>
  <c r="U15" i="1"/>
  <c r="T15" i="1"/>
  <c r="U14" i="1"/>
  <c r="T14" i="1"/>
  <c r="U13" i="1"/>
  <c r="T13" i="1"/>
  <c r="U11" i="1"/>
  <c r="T11" i="1"/>
  <c r="U10" i="1"/>
  <c r="T10" i="1"/>
  <c r="J10" i="1"/>
  <c r="U9" i="1"/>
  <c r="U56" i="1"/>
  <c r="T9" i="1"/>
  <c r="V18" i="3"/>
  <c r="V25" i="3"/>
  <c r="V17" i="3"/>
  <c r="T29" i="3"/>
  <c r="I29" i="3"/>
  <c r="U26" i="2"/>
  <c r="U12" i="2"/>
  <c r="U21" i="2"/>
  <c r="U24" i="2"/>
  <c r="U28" i="2"/>
  <c r="U20" i="2"/>
  <c r="U15" i="2"/>
  <c r="I33" i="2"/>
  <c r="V20" i="3" l="1"/>
  <c r="M29" i="3"/>
  <c r="T25" i="2"/>
  <c r="U23" i="2"/>
  <c r="U11" i="2"/>
  <c r="U13" i="2"/>
  <c r="U29" i="2"/>
  <c r="U25" i="2"/>
  <c r="S33" i="2"/>
  <c r="K33" i="2"/>
  <c r="U31" i="2"/>
  <c r="N33" i="2"/>
  <c r="T33" i="2"/>
  <c r="X33" i="2" s="1"/>
  <c r="V20" i="1"/>
  <c r="V24" i="1"/>
  <c r="V29" i="1"/>
  <c r="V33" i="1"/>
  <c r="V37" i="1"/>
  <c r="V41" i="1"/>
  <c r="V45" i="1"/>
  <c r="V49" i="1"/>
  <c r="V57" i="1"/>
  <c r="V61" i="1"/>
  <c r="V22" i="1"/>
  <c r="V27" i="1"/>
  <c r="V31" i="1"/>
  <c r="V35" i="1"/>
  <c r="V39" i="1"/>
  <c r="V43" i="1"/>
  <c r="V47" i="1"/>
  <c r="V51" i="1"/>
  <c r="V59" i="1"/>
  <c r="V21" i="1"/>
  <c r="V26" i="1"/>
  <c r="V30" i="1"/>
  <c r="V34" i="1"/>
  <c r="V38" i="1"/>
  <c r="V42" i="1"/>
  <c r="V46" i="1"/>
  <c r="V50" i="1"/>
  <c r="V58" i="1"/>
  <c r="V62" i="1"/>
  <c r="V23" i="1"/>
  <c r="V28" i="1"/>
  <c r="V32" i="1"/>
  <c r="V36" i="1"/>
  <c r="V40" i="1"/>
  <c r="V44" i="1"/>
  <c r="V48" i="1"/>
  <c r="V52" i="1"/>
  <c r="V60" i="1"/>
  <c r="V53" i="1"/>
  <c r="V14" i="1"/>
  <c r="T64" i="1"/>
  <c r="V13" i="1"/>
  <c r="V15" i="1"/>
  <c r="V17" i="1"/>
  <c r="V19" i="1"/>
  <c r="V55" i="1"/>
  <c r="U64" i="1"/>
  <c r="V56" i="1"/>
  <c r="V12" i="1"/>
  <c r="V18" i="1"/>
  <c r="V25" i="1"/>
  <c r="V54" i="1"/>
  <c r="V29" i="3"/>
  <c r="U33" i="2" l="1"/>
  <c r="X29" i="3"/>
  <c r="V64" i="1"/>
</calcChain>
</file>

<file path=xl/comments1.xml><?xml version="1.0" encoding="utf-8"?>
<comments xmlns="http://schemas.openxmlformats.org/spreadsheetml/2006/main">
  <authors>
    <author>LORENA ROBAYO FIQUE</author>
    <author>FRODOKIKO</author>
  </authors>
  <commentList>
    <comment ref="R9" authorId="0" shapeId="0">
      <text>
        <r>
          <rPr>
            <b/>
            <sz val="9"/>
            <color indexed="81"/>
            <rFont val="Tahoma"/>
            <family val="2"/>
          </rPr>
          <t>LORENA ROBAYO FIQUE:</t>
        </r>
        <r>
          <rPr>
            <sz val="9"/>
            <color indexed="81"/>
            <rFont val="Tahoma"/>
            <family val="2"/>
          </rPr>
          <t xml:space="preserve">
ley 1608 cuentas maestras</t>
        </r>
      </text>
    </comment>
    <comment ref="R10" authorId="0" shapeId="0">
      <text>
        <r>
          <rPr>
            <b/>
            <sz val="9"/>
            <color indexed="81"/>
            <rFont val="Tahoma"/>
            <family val="2"/>
          </rPr>
          <t>LORENA ROBAYO FIQUE:</t>
        </r>
        <r>
          <rPr>
            <sz val="9"/>
            <color indexed="81"/>
            <rFont val="Tahoma"/>
            <family val="2"/>
          </rPr>
          <t xml:space="preserve">
ley 1608 cuentas maestras</t>
        </r>
      </text>
    </comment>
    <comment ref="I12" authorId="0" shapeId="0">
      <text>
        <r>
          <rPr>
            <b/>
            <sz val="9"/>
            <color indexed="81"/>
            <rFont val="Tahoma"/>
            <family val="2"/>
          </rPr>
          <t>LORENA ROBAYO FIQUE:</t>
        </r>
        <r>
          <rPr>
            <sz val="9"/>
            <color indexed="81"/>
            <rFont val="Tahoma"/>
            <family val="2"/>
          </rPr>
          <t xml:space="preserve">
RESOLUCIONES DE COMPROMISO</t>
        </r>
      </text>
    </comment>
    <comment ref="L12" authorId="0" shapeId="0">
      <text>
        <r>
          <rPr>
            <b/>
            <sz val="9"/>
            <color indexed="81"/>
            <rFont val="Tahoma"/>
            <family val="2"/>
          </rPr>
          <t>LORENA ROBAYO FIQUE:</t>
        </r>
        <r>
          <rPr>
            <sz val="9"/>
            <color indexed="81"/>
            <rFont val="Tahoma"/>
            <family val="2"/>
          </rPr>
          <t xml:space="preserve">
PROPIOS ETESA</t>
        </r>
      </text>
    </comment>
    <comment ref="R12" authorId="0" shapeId="0">
      <text>
        <r>
          <rPr>
            <b/>
            <sz val="9"/>
            <color indexed="81"/>
            <rFont val="Tahoma"/>
            <family val="2"/>
          </rPr>
          <t>LORENA ROBAYO FIQUE:</t>
        </r>
        <r>
          <rPr>
            <sz val="9"/>
            <color indexed="81"/>
            <rFont val="Tahoma"/>
            <family val="2"/>
          </rPr>
          <t xml:space="preserve">
recursos fosyga y transferencias departamento y nacion </t>
        </r>
      </text>
    </comment>
    <comment ref="S12" authorId="0" shapeId="0">
      <text>
        <r>
          <rPr>
            <b/>
            <sz val="9"/>
            <color indexed="81"/>
            <rFont val="Tahoma"/>
            <family val="2"/>
          </rPr>
          <t>LORENA ROBAYO FIQUE:</t>
        </r>
        <r>
          <rPr>
            <sz val="9"/>
            <color indexed="81"/>
            <rFont val="Tahoma"/>
            <family val="2"/>
          </rPr>
          <t xml:space="preserve">
recursos fosyga y transferencias departamento y nacion </t>
        </r>
      </text>
    </comment>
    <comment ref="I13" authorId="0" shapeId="0">
      <text>
        <r>
          <rPr>
            <b/>
            <sz val="9"/>
            <color indexed="81"/>
            <rFont val="Tahoma"/>
            <family val="2"/>
          </rPr>
          <t>LORENA ROBAYO FIQUE:</t>
        </r>
        <r>
          <rPr>
            <sz val="9"/>
            <color indexed="81"/>
            <rFont val="Tahoma"/>
            <family val="2"/>
          </rPr>
          <t xml:space="preserve">
RESOLUCIONES DE COMPROMISO</t>
        </r>
      </text>
    </comment>
    <comment ref="R13" authorId="0" shapeId="0">
      <text>
        <r>
          <rPr>
            <b/>
            <sz val="9"/>
            <color indexed="81"/>
            <rFont val="Tahoma"/>
            <family val="2"/>
          </rPr>
          <t>LORENA ROBAYO FIQUE:</t>
        </r>
        <r>
          <rPr>
            <sz val="9"/>
            <color indexed="81"/>
            <rFont val="Tahoma"/>
            <family val="2"/>
          </rPr>
          <t xml:space="preserve">
SUPERSALUD</t>
        </r>
      </text>
    </comment>
    <comment ref="I14" authorId="0" shapeId="0">
      <text>
        <r>
          <rPr>
            <b/>
            <sz val="9"/>
            <color indexed="81"/>
            <rFont val="Tahoma"/>
            <family val="2"/>
          </rPr>
          <t>LORENA ROBAYO FIQUE:</t>
        </r>
        <r>
          <rPr>
            <sz val="9"/>
            <color indexed="81"/>
            <rFont val="Tahoma"/>
            <family val="2"/>
          </rPr>
          <t xml:space="preserve">
RESOLUCIONES DE COMPROMISO</t>
        </r>
      </text>
    </comment>
    <comment ref="L14" authorId="0" shapeId="0">
      <text>
        <r>
          <rPr>
            <b/>
            <sz val="9"/>
            <color indexed="81"/>
            <rFont val="Tahoma"/>
            <family val="2"/>
          </rPr>
          <t>LORENA ROBAYO FIQUE:</t>
        </r>
        <r>
          <rPr>
            <sz val="9"/>
            <color indexed="81"/>
            <rFont val="Tahoma"/>
            <family val="2"/>
          </rPr>
          <t xml:space="preserve">
VIKY</t>
        </r>
      </text>
    </comment>
    <comment ref="I15" authorId="0" shapeId="0">
      <text>
        <r>
          <rPr>
            <b/>
            <sz val="9"/>
            <color indexed="81"/>
            <rFont val="Tahoma"/>
            <family val="2"/>
          </rPr>
          <t>LORENA ROBAYO FIQUE:</t>
        </r>
        <r>
          <rPr>
            <sz val="9"/>
            <color indexed="81"/>
            <rFont val="Tahoma"/>
            <family val="2"/>
          </rPr>
          <t xml:space="preserve">
RESOLUCIONES DE COMPROMISO</t>
        </r>
      </text>
    </comment>
    <comment ref="L15" authorId="0" shapeId="0">
      <text>
        <r>
          <rPr>
            <b/>
            <sz val="9"/>
            <color indexed="81"/>
            <rFont val="Tahoma"/>
            <family val="2"/>
          </rPr>
          <t>LORENA ROBAYO FIQUE:</t>
        </r>
        <r>
          <rPr>
            <sz val="9"/>
            <color indexed="81"/>
            <rFont val="Tahoma"/>
            <family val="2"/>
          </rPr>
          <t xml:space="preserve">
SISTEMATIZACION- BASE DATOS RS</t>
        </r>
      </text>
    </comment>
    <comment ref="I17" authorId="0" shapeId="0">
      <text>
        <r>
          <rPr>
            <b/>
            <sz val="9"/>
            <color indexed="81"/>
            <rFont val="Tahoma"/>
            <family val="2"/>
          </rPr>
          <t>LORENA ROBAYO FIQUE:</t>
        </r>
        <r>
          <rPr>
            <sz val="9"/>
            <color indexed="81"/>
            <rFont val="Tahoma"/>
            <family val="2"/>
          </rPr>
          <t xml:space="preserve">
8 visitas de auditoria</t>
        </r>
      </text>
    </comment>
    <comment ref="L17" authorId="0" shapeId="0">
      <text>
        <r>
          <rPr>
            <b/>
            <sz val="9"/>
            <color indexed="81"/>
            <rFont val="Tahoma"/>
            <family val="2"/>
          </rPr>
          <t>LORENA ROBAYO FIQUE:</t>
        </r>
        <r>
          <rPr>
            <sz val="9"/>
            <color indexed="81"/>
            <rFont val="Tahoma"/>
            <family val="2"/>
          </rPr>
          <t xml:space="preserve">
seguimiento lida .eapb RIAS PARTE DE ESTA PLATQ VIENE DE GESTIÓN QUE SON  5.306.000</t>
        </r>
      </text>
    </comment>
    <comment ref="L18" authorId="0" shapeId="0">
      <text>
        <r>
          <rPr>
            <b/>
            <sz val="9"/>
            <color indexed="81"/>
            <rFont val="Tahoma"/>
            <family val="2"/>
          </rPr>
          <t xml:space="preserve">LIDA TORRES
</t>
        </r>
        <r>
          <rPr>
            <sz val="9"/>
            <color indexed="81"/>
            <rFont val="Tahoma"/>
            <family val="2"/>
          </rPr>
          <t xml:space="preserve">
seguimiento lida .eapb</t>
        </r>
      </text>
    </comment>
    <comment ref="I19" authorId="0" shapeId="0">
      <text>
        <r>
          <rPr>
            <b/>
            <sz val="9"/>
            <color indexed="81"/>
            <rFont val="Tahoma"/>
            <family val="2"/>
          </rPr>
          <t>LORENA ROBAYO FIQUE:</t>
        </r>
        <r>
          <rPr>
            <sz val="9"/>
            <color indexed="81"/>
            <rFont val="Tahoma"/>
            <family val="2"/>
          </rPr>
          <t xml:space="preserve">
</t>
        </r>
      </text>
    </comment>
    <comment ref="I20" authorId="0" shapeId="0">
      <text>
        <r>
          <rPr>
            <b/>
            <sz val="9"/>
            <color indexed="81"/>
            <rFont val="Tahoma"/>
            <family val="2"/>
          </rPr>
          <t>META ALCANZADA</t>
        </r>
      </text>
    </comment>
    <comment ref="L20" authorId="0" shapeId="0">
      <text>
        <r>
          <rPr>
            <b/>
            <sz val="9"/>
            <color indexed="81"/>
            <rFont val="Tahoma"/>
            <family val="2"/>
          </rPr>
          <t>LORENA ROBAYO FIQUE:</t>
        </r>
        <r>
          <rPr>
            <sz val="9"/>
            <color indexed="81"/>
            <rFont val="Tahoma"/>
            <family val="2"/>
          </rPr>
          <t xml:space="preserve">
lorena</t>
        </r>
      </text>
    </comment>
    <comment ref="L21" authorId="0" shapeId="0">
      <text>
        <r>
          <rPr>
            <b/>
            <sz val="9"/>
            <color indexed="81"/>
            <rFont val="Tahoma"/>
            <family val="2"/>
          </rPr>
          <t>LORENA ROBAYO FIQUE:</t>
        </r>
        <r>
          <rPr>
            <sz val="9"/>
            <color indexed="81"/>
            <rFont val="Tahoma"/>
            <family val="2"/>
          </rPr>
          <t xml:space="preserve">
CONY , LA OTRA PARTE DEL CONTRATO QUE SON   5.840.000   VA PARA 
 TRANSMISIBLES </t>
        </r>
      </text>
    </comment>
    <comment ref="M21" authorId="0" shapeId="0">
      <text>
        <r>
          <rPr>
            <b/>
            <sz val="9"/>
            <color indexed="81"/>
            <rFont val="Tahoma"/>
            <family val="2"/>
          </rPr>
          <t>LORENA ROBAYO FIQUE:</t>
        </r>
        <r>
          <rPr>
            <sz val="9"/>
            <color indexed="81"/>
            <rFont val="Tahoma"/>
            <family val="2"/>
          </rPr>
          <t xml:space="preserve">
CONY , LA OTRA PARTE DEL CONTRATO QUE SON   5.840.000   VA PARA 
 TRANSMISIBLES </t>
        </r>
      </text>
    </comment>
    <comment ref="L22" authorId="0" shapeId="0">
      <text>
        <r>
          <rPr>
            <b/>
            <sz val="9"/>
            <color indexed="81"/>
            <rFont val="Tahoma"/>
            <family val="2"/>
          </rPr>
          <t>LORENA ROBAYO FIQUE:</t>
        </r>
        <r>
          <rPr>
            <sz val="9"/>
            <color indexed="81"/>
            <rFont val="Tahoma"/>
            <family val="2"/>
          </rPr>
          <t xml:space="preserve">
SE LE RESTO 24160 000DE CONY</t>
        </r>
      </text>
    </comment>
    <comment ref="L23" authorId="0" shapeId="0">
      <text>
        <r>
          <rPr>
            <b/>
            <sz val="9"/>
            <color indexed="81"/>
            <rFont val="Tahoma"/>
            <family val="2"/>
          </rPr>
          <t>LORENA ROBAYO FIQUE:</t>
        </r>
        <r>
          <rPr>
            <sz val="9"/>
            <color indexed="81"/>
            <rFont val="Tahoma"/>
            <family val="2"/>
          </rPr>
          <t xml:space="preserve">
se suma con la dimension de vulnerables</t>
        </r>
      </text>
    </comment>
    <comment ref="M23" authorId="0" shapeId="0">
      <text>
        <r>
          <rPr>
            <b/>
            <sz val="9"/>
            <color indexed="81"/>
            <rFont val="Tahoma"/>
            <family val="2"/>
          </rPr>
          <t>LORENA ROBAYO FIQUE:</t>
        </r>
        <r>
          <rPr>
            <sz val="9"/>
            <color indexed="81"/>
            <rFont val="Tahoma"/>
            <family val="2"/>
          </rPr>
          <t xml:space="preserve">
se suma con la dimension de vulnerables</t>
        </r>
      </text>
    </comment>
    <comment ref="E24" authorId="0" shapeId="0">
      <text>
        <r>
          <rPr>
            <b/>
            <sz val="9"/>
            <color indexed="81"/>
            <rFont val="Tahoma"/>
            <family val="2"/>
          </rPr>
          <t>LORENA ROBAYO FIQUE:</t>
        </r>
        <r>
          <rPr>
            <sz val="9"/>
            <color indexed="81"/>
            <rFont val="Tahoma"/>
            <family val="2"/>
          </rPr>
          <t xml:space="preserve">
protocolo del guiaf</t>
        </r>
      </text>
    </comment>
    <comment ref="L24" authorId="0" shapeId="0">
      <text>
        <r>
          <rPr>
            <b/>
            <sz val="9"/>
            <color indexed="81"/>
            <rFont val="Tahoma"/>
            <family val="2"/>
          </rPr>
          <t>LORENA ROBAYO FIQUE:</t>
        </r>
        <r>
          <rPr>
            <sz val="9"/>
            <color indexed="81"/>
            <rFont val="Tahoma"/>
            <family val="2"/>
          </rPr>
          <t xml:space="preserve">
SE RESTA 5306000 DE LIDA </t>
        </r>
      </text>
    </comment>
    <comment ref="L25" authorId="0" shapeId="0">
      <text>
        <r>
          <rPr>
            <b/>
            <sz val="9"/>
            <color indexed="81"/>
            <rFont val="Tahoma"/>
            <family val="2"/>
          </rPr>
          <t>LORENA ROBAYO FIQUE:</t>
        </r>
        <r>
          <rPr>
            <sz val="9"/>
            <color indexed="81"/>
            <rFont val="Tahoma"/>
            <family val="2"/>
          </rPr>
          <t xml:space="preserve">
ISABEL son 10.000.000 + el arriendo de la oficina 25.404.000 Y el restante de recurso para ajustar definitiva de fortalecimiento</t>
        </r>
      </text>
    </comment>
    <comment ref="M25" authorId="0" shapeId="0">
      <text>
        <r>
          <rPr>
            <b/>
            <sz val="9"/>
            <color indexed="81"/>
            <rFont val="Tahoma"/>
            <family val="2"/>
          </rPr>
          <t>LORENA ROBAYO FIQUE:</t>
        </r>
        <r>
          <rPr>
            <sz val="9"/>
            <color indexed="81"/>
            <rFont val="Tahoma"/>
            <family val="2"/>
          </rPr>
          <t xml:space="preserve">
ISA ARRIENDO POR UN VALOR DE 25.404.000</t>
        </r>
      </text>
    </comment>
    <comment ref="N27" authorId="0" shapeId="0">
      <text>
        <r>
          <rPr>
            <b/>
            <sz val="9"/>
            <color indexed="81"/>
            <rFont val="Tahoma"/>
            <family val="2"/>
          </rPr>
          <t>LORENA ROBAYO FIQUE:</t>
        </r>
        <r>
          <rPr>
            <sz val="9"/>
            <color indexed="81"/>
            <rFont val="Tahoma"/>
            <family val="2"/>
          </rPr>
          <t xml:space="preserve">
psicoactivas</t>
        </r>
      </text>
    </comment>
    <comment ref="E29" authorId="0" shapeId="0">
      <text>
        <r>
          <rPr>
            <b/>
            <sz val="9"/>
            <color indexed="81"/>
            <rFont val="Tahoma"/>
            <family val="2"/>
          </rPr>
          <t>LORENA ROBAYO FIQUE:</t>
        </r>
        <r>
          <rPr>
            <sz val="9"/>
            <color indexed="81"/>
            <rFont val="Tahoma"/>
            <family val="2"/>
          </rPr>
          <t xml:space="preserve">
soporte- fisico y plataforme del pts</t>
        </r>
      </text>
    </comment>
    <comment ref="I33" authorId="0" shapeId="0">
      <text>
        <r>
          <rPr>
            <b/>
            <sz val="9"/>
            <color indexed="81"/>
            <rFont val="Tahoma"/>
            <family val="2"/>
          </rPr>
          <t>LORENA ROBAYO FIQUE:</t>
        </r>
        <r>
          <rPr>
            <sz val="9"/>
            <color indexed="81"/>
            <rFont val="Tahoma"/>
            <family val="2"/>
          </rPr>
          <t xml:space="preserve">
META ALCANZADA</t>
        </r>
      </text>
    </comment>
    <comment ref="E34" authorId="0" shapeId="0">
      <text>
        <r>
          <rPr>
            <b/>
            <sz val="9"/>
            <color indexed="81"/>
            <rFont val="Tahoma"/>
            <family val="2"/>
          </rPr>
          <t>LORENA ROBAYO FIQUE:</t>
        </r>
        <r>
          <rPr>
            <sz val="9"/>
            <color indexed="81"/>
            <rFont val="Tahoma"/>
            <family val="2"/>
          </rPr>
          <t xml:space="preserve">
plan de accion -enviar el documento</t>
        </r>
      </text>
    </comment>
    <comment ref="I34" authorId="0" shapeId="0">
      <text>
        <r>
          <rPr>
            <b/>
            <sz val="9"/>
            <color indexed="81"/>
            <rFont val="Tahoma"/>
            <family val="2"/>
          </rPr>
          <t>LORENA ROBAYO FIQUE:</t>
        </r>
        <r>
          <rPr>
            <sz val="9"/>
            <color indexed="81"/>
            <rFont val="Tahoma"/>
            <family val="2"/>
          </rPr>
          <t xml:space="preserve">
META ALCANZADA</t>
        </r>
      </text>
    </comment>
    <comment ref="I36" authorId="0" shapeId="0">
      <text>
        <r>
          <rPr>
            <b/>
            <sz val="9"/>
            <color indexed="81"/>
            <rFont val="Tahoma"/>
            <family val="2"/>
          </rPr>
          <t>LORENA ROBAYO FIQUE:</t>
        </r>
        <r>
          <rPr>
            <sz val="9"/>
            <color indexed="81"/>
            <rFont val="Tahoma"/>
            <family val="2"/>
          </rPr>
          <t xml:space="preserve">
META ALCANZADA SE IMPLEMENTO , NO ESTA ENB FUNCIONAMIENTO HASTA SURTIR EL PROCESO DE SELECCIÓN ABREVIADA DE MINIMA CUANTIA</t>
        </r>
      </text>
    </comment>
    <comment ref="E37" authorId="0" shapeId="0">
      <text>
        <r>
          <rPr>
            <b/>
            <sz val="9"/>
            <color indexed="81"/>
            <rFont val="Tahoma"/>
            <family val="2"/>
          </rPr>
          <t>LORENA ROBAYO FIQUE:</t>
        </r>
        <r>
          <rPr>
            <sz val="9"/>
            <color indexed="81"/>
            <rFont val="Tahoma"/>
            <family val="2"/>
          </rPr>
          <t xml:space="preserve">
GOBIERNO</t>
        </r>
      </text>
    </comment>
    <comment ref="I37" authorId="0" shapeId="0">
      <text>
        <r>
          <rPr>
            <b/>
            <sz val="9"/>
            <color indexed="81"/>
            <rFont val="Tahoma"/>
            <family val="2"/>
          </rPr>
          <t>LORENA ROBAYO FIQUE:</t>
        </r>
        <r>
          <rPr>
            <sz val="9"/>
            <color indexed="81"/>
            <rFont val="Tahoma"/>
            <family val="2"/>
          </rPr>
          <t xml:space="preserve">
secretaria de gobierno</t>
        </r>
      </text>
    </comment>
    <comment ref="L45" authorId="0" shapeId="0">
      <text>
        <r>
          <rPr>
            <b/>
            <sz val="9"/>
            <color indexed="81"/>
            <rFont val="Tahoma"/>
            <family val="2"/>
          </rPr>
          <t>LORENA ROBAYO FIQUE:</t>
        </r>
        <r>
          <rPr>
            <sz val="9"/>
            <color indexed="81"/>
            <rFont val="Tahoma"/>
            <family val="2"/>
          </rPr>
          <t xml:space="preserve">
valor con la suma de vulnerables</t>
        </r>
      </text>
    </comment>
    <comment ref="M45" authorId="0" shapeId="0">
      <text>
        <r>
          <rPr>
            <b/>
            <sz val="9"/>
            <color indexed="81"/>
            <rFont val="Tahoma"/>
            <family val="2"/>
          </rPr>
          <t>LORENA ROBAYO FIQUE:</t>
        </r>
        <r>
          <rPr>
            <sz val="9"/>
            <color indexed="81"/>
            <rFont val="Tahoma"/>
            <family val="2"/>
          </rPr>
          <t xml:space="preserve">
valor sumado con vulnerables</t>
        </r>
      </text>
    </comment>
    <comment ref="I46" authorId="0" shapeId="0">
      <text>
        <r>
          <rPr>
            <b/>
            <sz val="9"/>
            <color indexed="81"/>
            <rFont val="Tahoma"/>
            <family val="2"/>
          </rPr>
          <t>LORENA ROBAYO FIQUE:</t>
        </r>
        <r>
          <rPr>
            <sz val="9"/>
            <color indexed="81"/>
            <rFont val="Tahoma"/>
            <family val="2"/>
          </rPr>
          <t xml:space="preserve">
meta en pic es de 1.100- no se puede plasmas en el plan de acción PDM</t>
        </r>
      </text>
    </comment>
    <comment ref="I47" authorId="0" shapeId="0">
      <text>
        <r>
          <rPr>
            <b/>
            <sz val="11"/>
            <color indexed="81"/>
            <rFont val="Tahoma"/>
            <family val="2"/>
          </rPr>
          <t>LORENA ROBAYO FIQUE:</t>
        </r>
        <r>
          <rPr>
            <sz val="11"/>
            <color indexed="81"/>
            <rFont val="Tahoma"/>
            <family val="2"/>
          </rPr>
          <t xml:space="preserve">
SE VALORARON 280 NIÑOS NOTIFICADOS  MENORES DE 5 AÑOS GLOBAL 8.21 SE TOMA, DNT CR0NICA EN 11.4 ESTA DNT, PARA EL INDICADOR 
FUENTE ADRIANA GOMEZ</t>
        </r>
      </text>
    </comment>
    <comment ref="L47" authorId="1" shapeId="0">
      <text>
        <r>
          <rPr>
            <b/>
            <sz val="9"/>
            <color indexed="81"/>
            <rFont val="Tahoma"/>
            <family val="2"/>
          </rPr>
          <t>FRODOKIKO:</t>
        </r>
        <r>
          <rPr>
            <sz val="9"/>
            <color indexed="81"/>
            <rFont val="Tahoma"/>
            <family val="2"/>
          </rPr>
          <t xml:space="preserve">
ppto nutricion</t>
        </r>
      </text>
    </comment>
    <comment ref="I48" authorId="0" shapeId="0">
      <text>
        <r>
          <rPr>
            <b/>
            <sz val="11"/>
            <color indexed="81"/>
            <rFont val="Tahoma"/>
            <family val="2"/>
          </rPr>
          <t>LORENA ROBAYO FIQUE:</t>
        </r>
        <r>
          <rPr>
            <sz val="11"/>
            <color indexed="81"/>
            <rFont val="Tahoma"/>
            <family val="2"/>
          </rPr>
          <t xml:space="preserve">
SE VALORARON 280 NIÑOS NOTIFICADOS  MENORES DE 5 AÑOS GLOBAL 8.21 SE TOMA, DNT CR0NICA EN 11.4 ESTA DNT, PARA EL INDICADOR 
FUENTE ADRIANA GOMEZ</t>
        </r>
      </text>
    </comment>
    <comment ref="L48" authorId="1" shapeId="0">
      <text>
        <r>
          <rPr>
            <b/>
            <sz val="9"/>
            <color indexed="81"/>
            <rFont val="Tahoma"/>
            <family val="2"/>
          </rPr>
          <t>FRODOKIKO:</t>
        </r>
        <r>
          <rPr>
            <sz val="9"/>
            <color indexed="81"/>
            <rFont val="Tahoma"/>
            <family val="2"/>
          </rPr>
          <t xml:space="preserve">
ppto nutricion</t>
        </r>
      </text>
    </comment>
    <comment ref="I49" authorId="0" shapeId="0">
      <text>
        <r>
          <rPr>
            <b/>
            <sz val="9"/>
            <color indexed="81"/>
            <rFont val="Tahoma"/>
            <family val="2"/>
          </rPr>
          <t>LORENA ROBAYO FIQUE:según fuente MANGO</t>
        </r>
        <r>
          <rPr>
            <sz val="9"/>
            <color indexed="81"/>
            <rFont val="Tahoma"/>
            <family val="2"/>
          </rPr>
          <t xml:space="preserve">
OBESIDAD 7.99% Y DELGADEZ 1.8 -DNT CRONICA - 4.14 -  893 NIÑOS NOTIFICADOS BAJA TALLA-SOBRE PESO 17.21% FUENTE ADRIANA GOMEZ</t>
        </r>
      </text>
    </comment>
    <comment ref="L49" authorId="1" shapeId="0">
      <text>
        <r>
          <rPr>
            <b/>
            <sz val="9"/>
            <color indexed="81"/>
            <rFont val="Tahoma"/>
            <family val="2"/>
          </rPr>
          <t>FRODOKIKO:</t>
        </r>
        <r>
          <rPr>
            <sz val="9"/>
            <color indexed="81"/>
            <rFont val="Tahoma"/>
            <family val="2"/>
          </rPr>
          <t xml:space="preserve">
ppto nutricion</t>
        </r>
      </text>
    </comment>
    <comment ref="E50" authorId="0" shapeId="0">
      <text>
        <r>
          <rPr>
            <b/>
            <sz val="9"/>
            <color indexed="81"/>
            <rFont val="Tahoma"/>
            <family val="2"/>
          </rPr>
          <t>LORENA ROBAYO FIQUE:</t>
        </r>
        <r>
          <rPr>
            <sz val="9"/>
            <color indexed="81"/>
            <rFont val="Tahoma"/>
            <family val="2"/>
          </rPr>
          <t xml:space="preserve">
KARDEX DE GESTANTES</t>
        </r>
      </text>
    </comment>
    <comment ref="L57" authorId="1" shapeId="0">
      <text>
        <r>
          <rPr>
            <b/>
            <sz val="9"/>
            <color indexed="81"/>
            <rFont val="Tahoma"/>
            <family val="2"/>
          </rPr>
          <t>FRODOKIKO:</t>
        </r>
        <r>
          <rPr>
            <sz val="9"/>
            <color indexed="81"/>
            <rFont val="Tahoma"/>
            <family val="2"/>
          </rPr>
          <t xml:space="preserve">
ppto: nutricion</t>
        </r>
      </text>
    </comment>
    <comment ref="L58" authorId="1" shapeId="0">
      <text>
        <r>
          <rPr>
            <b/>
            <sz val="9"/>
            <color indexed="81"/>
            <rFont val="Tahoma"/>
            <family val="2"/>
          </rPr>
          <t>FRODOKIKO:</t>
        </r>
        <r>
          <rPr>
            <sz val="9"/>
            <color indexed="81"/>
            <rFont val="Tahoma"/>
            <family val="2"/>
          </rPr>
          <t xml:space="preserve">
ppto nutricion 2000000
se invierten 3000000 de gestion</t>
        </r>
      </text>
    </comment>
    <comment ref="L59" authorId="1" shapeId="0">
      <text>
        <r>
          <rPr>
            <b/>
            <sz val="9"/>
            <color indexed="81"/>
            <rFont val="Tahoma"/>
            <family val="2"/>
          </rPr>
          <t>FRODOKIKO:</t>
        </r>
        <r>
          <rPr>
            <sz val="9"/>
            <color indexed="81"/>
            <rFont val="Tahoma"/>
            <family val="2"/>
          </rPr>
          <t xml:space="preserve">
nutricion</t>
        </r>
      </text>
    </comment>
    <comment ref="N59" authorId="1" shapeId="0">
      <text>
        <r>
          <rPr>
            <b/>
            <sz val="9"/>
            <color indexed="81"/>
            <rFont val="Tahoma"/>
            <family val="2"/>
          </rPr>
          <t>FRODOKIKO:</t>
        </r>
        <r>
          <rPr>
            <sz val="9"/>
            <color indexed="81"/>
            <rFont val="Tahoma"/>
            <family val="2"/>
          </rPr>
          <t xml:space="preserve">
presupuestalmente de 
salud ambiental</t>
        </r>
      </text>
    </comment>
    <comment ref="I61" authorId="0" shapeId="0">
      <text>
        <r>
          <rPr>
            <b/>
            <sz val="9"/>
            <color indexed="81"/>
            <rFont val="Tahoma"/>
            <family val="2"/>
          </rPr>
          <t>LORENA ROBAYO FIQUE:</t>
        </r>
        <r>
          <rPr>
            <sz val="9"/>
            <color indexed="81"/>
            <rFont val="Tahoma"/>
            <family val="2"/>
          </rPr>
          <t xml:space="preserve">
perros 269, gatos 521, 434 esterilizaciones
CANTIDAD SUMINISTRADA POR ALFREDO</t>
        </r>
      </text>
    </comment>
    <comment ref="I62" authorId="0" shapeId="0">
      <text>
        <r>
          <rPr>
            <b/>
            <sz val="9"/>
            <color indexed="81"/>
            <rFont val="Tahoma"/>
            <family val="2"/>
          </rPr>
          <t>LORENA ROBAYO FIQUE:</t>
        </r>
        <r>
          <rPr>
            <sz val="9"/>
            <color indexed="81"/>
            <rFont val="Tahoma"/>
            <family val="2"/>
          </rPr>
          <t xml:space="preserve">
perros 269, gatos 521, 434 esterilizaciones
CANTIDAD SUMINISTRADA POR ALFREDO</t>
        </r>
      </text>
    </comment>
    <comment ref="L62" authorId="0" shapeId="0">
      <text>
        <r>
          <rPr>
            <b/>
            <sz val="9"/>
            <color indexed="81"/>
            <rFont val="Tahoma"/>
            <family val="2"/>
          </rPr>
          <t>LORENA ROBAYO FIQUE:</t>
        </r>
        <r>
          <rPr>
            <sz val="9"/>
            <color indexed="81"/>
            <rFont val="Tahoma"/>
            <family val="2"/>
          </rPr>
          <t xml:space="preserve">
se aumento 100 para que quedara ajustado </t>
        </r>
      </text>
    </comment>
    <comment ref="M62" authorId="0" shapeId="0">
      <text>
        <r>
          <rPr>
            <b/>
            <sz val="9"/>
            <color indexed="81"/>
            <rFont val="Tahoma"/>
            <family val="2"/>
          </rPr>
          <t>LORENA ROBAYO FIQUE:</t>
        </r>
        <r>
          <rPr>
            <sz val="9"/>
            <color indexed="81"/>
            <rFont val="Tahoma"/>
            <family val="2"/>
          </rPr>
          <t xml:space="preserve">
se aumento 100 para que quedara ajustado </t>
        </r>
      </text>
    </comment>
    <comment ref="L66" authorId="0" shapeId="0">
      <text>
        <r>
          <rPr>
            <b/>
            <sz val="9"/>
            <color indexed="81"/>
            <rFont val="Tahoma"/>
            <family val="2"/>
          </rPr>
          <t>LORENA ROBAYO FIQUE:</t>
        </r>
        <r>
          <rPr>
            <sz val="9"/>
            <color indexed="81"/>
            <rFont val="Tahoma"/>
            <family val="2"/>
          </rPr>
          <t xml:space="preserve">
definitiva</t>
        </r>
      </text>
    </comment>
    <comment ref="M66" authorId="0" shapeId="0">
      <text>
        <r>
          <rPr>
            <b/>
            <sz val="9"/>
            <color indexed="81"/>
            <rFont val="Tahoma"/>
            <family val="2"/>
          </rPr>
          <t>LORENA ROBAYO FIQUE:</t>
        </r>
        <r>
          <rPr>
            <sz val="9"/>
            <color indexed="81"/>
            <rFont val="Tahoma"/>
            <family val="2"/>
          </rPr>
          <t xml:space="preserve">
comproiso</t>
        </r>
      </text>
    </comment>
  </commentList>
</comments>
</file>

<file path=xl/comments2.xml><?xml version="1.0" encoding="utf-8"?>
<comments xmlns="http://schemas.openxmlformats.org/spreadsheetml/2006/main">
  <authors>
    <author>LORENA ROBAYO FIQUE</author>
  </authors>
  <commentList>
    <comment ref="H11" authorId="0" shapeId="0">
      <text>
        <r>
          <rPr>
            <b/>
            <sz val="9"/>
            <color indexed="81"/>
            <rFont val="Tahoma"/>
            <family val="2"/>
          </rPr>
          <t>LORENA ROBAYO FIQUE:</t>
        </r>
        <r>
          <rPr>
            <sz val="9"/>
            <color indexed="81"/>
            <rFont val="Tahoma"/>
            <family val="2"/>
          </rPr>
          <t xml:space="preserve">
52% respecto al total de la politica . 95% respecto a lo programado  2016- FUENTE SECRETARIA DE GESTION INTEGRAL</t>
        </r>
      </text>
    </comment>
    <comment ref="H12" authorId="0" shapeId="0">
      <text>
        <r>
          <rPr>
            <b/>
            <sz val="9"/>
            <color indexed="81"/>
            <rFont val="Tahoma"/>
            <family val="2"/>
          </rPr>
          <t>LORENA ROBAYO FIQUE:</t>
        </r>
        <r>
          <rPr>
            <sz val="9"/>
            <color indexed="81"/>
            <rFont val="Tahoma"/>
            <family val="2"/>
          </rPr>
          <t xml:space="preserve">
No se ha presentado beneficiarios para el apoyo en ayudas tecnicas, em el II TRIMESTRE LLEGARIN DOS SILLA NEUROLOGICAS</t>
        </r>
      </text>
    </comment>
    <comment ref="J12" authorId="0" shapeId="0">
      <text>
        <r>
          <rPr>
            <b/>
            <sz val="9"/>
            <color indexed="81"/>
            <rFont val="Tahoma"/>
            <family val="2"/>
          </rPr>
          <t>LORENA ROBAYO FIQUE:</t>
        </r>
        <r>
          <rPr>
            <sz val="9"/>
            <color indexed="81"/>
            <rFont val="Tahoma"/>
            <family val="2"/>
          </rPr>
          <t xml:space="preserve">
se cambio la metodologia y paso a la secretaria de inclusion deptal, no han llegado requerimiento- ayudas en comodato de la secretaria de salud 
</t>
        </r>
      </text>
    </comment>
    <comment ref="J13" authorId="0" shapeId="0">
      <text>
        <r>
          <rPr>
            <b/>
            <sz val="9"/>
            <color indexed="81"/>
            <rFont val="Tahoma"/>
            <family val="2"/>
          </rPr>
          <t>LORENA ROBAYO FIQUE:</t>
        </r>
        <r>
          <rPr>
            <sz val="9"/>
            <color indexed="81"/>
            <rFont val="Tahoma"/>
            <family val="2"/>
          </rPr>
          <t xml:space="preserve">
se hace sencibilizacion a los usuarios en las visitas domiciliarias</t>
        </r>
      </text>
    </comment>
    <comment ref="H14" authorId="0" shapeId="0">
      <text>
        <r>
          <rPr>
            <b/>
            <sz val="9"/>
            <color indexed="81"/>
            <rFont val="Tahoma"/>
            <family val="2"/>
          </rPr>
          <t>LORENA ROBAYO FIQUE:</t>
        </r>
        <r>
          <rPr>
            <sz val="9"/>
            <color indexed="81"/>
            <rFont val="Tahoma"/>
            <family val="2"/>
          </rPr>
          <t>SE ESTAN BENEFICIANDO 29 USUARIOS EN DOS JORNADAS</t>
        </r>
      </text>
    </comment>
    <comment ref="J14" authorId="0" shapeId="0">
      <text>
        <r>
          <rPr>
            <b/>
            <sz val="9"/>
            <color indexed="81"/>
            <rFont val="Tahoma"/>
            <family val="2"/>
          </rPr>
          <t>LORENA ROBAYO FIQUE:</t>
        </r>
        <r>
          <rPr>
            <sz val="9"/>
            <color indexed="81"/>
            <rFont val="Tahoma"/>
            <family val="2"/>
          </rPr>
          <t xml:space="preserve">
FALTA I TRI CONVENIO PARA HIPOTERAPIA</t>
        </r>
      </text>
    </comment>
    <comment ref="C15" authorId="0" shapeId="0">
      <text>
        <r>
          <rPr>
            <b/>
            <sz val="9"/>
            <color indexed="81"/>
            <rFont val="Tahoma"/>
            <family val="2"/>
          </rPr>
          <t>LORENA ROBAYO FIQUE:</t>
        </r>
        <r>
          <rPr>
            <sz val="9"/>
            <color indexed="81"/>
            <rFont val="Tahoma"/>
            <family val="2"/>
          </rPr>
          <t xml:space="preserve">
La suma de los incluidos en las IED, y laboral</t>
        </r>
      </text>
    </comment>
    <comment ref="G15" authorId="0" shapeId="0">
      <text>
        <r>
          <rPr>
            <b/>
            <sz val="9"/>
            <color indexed="81"/>
            <rFont val="Tahoma"/>
            <family val="2"/>
          </rPr>
          <t>LORENA ROBAYO FIQUE:</t>
        </r>
        <r>
          <rPr>
            <sz val="9"/>
            <color indexed="81"/>
            <rFont val="Tahoma"/>
            <family val="2"/>
          </rPr>
          <t xml:space="preserve">
31 INCLUSION EDUCATIVA,  </t>
        </r>
      </text>
    </comment>
    <comment ref="H15" authorId="0" shapeId="0">
      <text>
        <r>
          <rPr>
            <b/>
            <sz val="9"/>
            <color indexed="81"/>
            <rFont val="Tahoma"/>
            <family val="2"/>
          </rPr>
          <t>LORENA ROBAYO FIQUE:</t>
        </r>
        <r>
          <rPr>
            <sz val="9"/>
            <color indexed="81"/>
            <rFont val="Tahoma"/>
            <family val="2"/>
          </rPr>
          <t xml:space="preserve">
1 persona en condicion de discapacidad fisica trabajando y 12 educativa- II TRIMESTRE 15</t>
        </r>
      </text>
    </comment>
    <comment ref="H18" authorId="0" shapeId="0">
      <text>
        <r>
          <rPr>
            <b/>
            <sz val="9"/>
            <color indexed="81"/>
            <rFont val="Tahoma"/>
            <family val="2"/>
          </rPr>
          <t>LORENA ROBAYO FIQUE:</t>
        </r>
        <r>
          <rPr>
            <sz val="9"/>
            <color indexed="81"/>
            <rFont val="Tahoma"/>
            <family val="2"/>
          </rPr>
          <t xml:space="preserve">
1 taller a docente del rafael pombo en proceso de inclusion educatica</t>
        </r>
      </text>
    </comment>
    <comment ref="H20" authorId="0" shapeId="0">
      <text>
        <r>
          <rPr>
            <b/>
            <sz val="9"/>
            <color indexed="81"/>
            <rFont val="Tahoma"/>
            <family val="2"/>
          </rPr>
          <t>LORENA ROBAYO FIQUE:</t>
        </r>
        <r>
          <rPr>
            <sz val="9"/>
            <color indexed="81"/>
            <rFont val="Tahoma"/>
            <family val="2"/>
          </rPr>
          <t xml:space="preserve">
visitas realizadas por fisioterapeuta y psicologa</t>
        </r>
      </text>
    </comment>
    <comment ref="H23" authorId="0" shapeId="0">
      <text>
        <r>
          <rPr>
            <b/>
            <sz val="9"/>
            <color indexed="81"/>
            <rFont val="Tahoma"/>
            <family val="2"/>
          </rPr>
          <t>LORENA ROBAYO FIQUE:</t>
        </r>
        <r>
          <rPr>
            <sz val="9"/>
            <color indexed="81"/>
            <rFont val="Tahoma"/>
            <family val="2"/>
          </rPr>
          <t xml:space="preserve">
a traves dxe la secretaria de infraestructura se ha realizado mantenimiento a sanirarios, poda de arboles, se han pagado las facturad de servicios publicos</t>
        </r>
      </text>
    </comment>
    <comment ref="H25" authorId="0" shapeId="0">
      <text>
        <r>
          <rPr>
            <b/>
            <sz val="9"/>
            <color indexed="81"/>
            <rFont val="Tahoma"/>
            <family val="2"/>
          </rPr>
          <t>LORENA ROBAYO FIQUE:</t>
        </r>
        <r>
          <rPr>
            <sz val="9"/>
            <color indexed="81"/>
            <rFont val="Tahoma"/>
            <family val="2"/>
          </rPr>
          <t xml:space="preserve">
25 ADUKTOS Y 36 M3NORES</t>
        </r>
      </text>
    </comment>
    <comment ref="J26" authorId="0" shapeId="0">
      <text>
        <r>
          <rPr>
            <b/>
            <sz val="9"/>
            <color indexed="81"/>
            <rFont val="Tahoma"/>
            <family val="2"/>
          </rPr>
          <t>LORENA ROBAYO FIQUE:</t>
        </r>
        <r>
          <rPr>
            <sz val="9"/>
            <color indexed="81"/>
            <rFont val="Tahoma"/>
            <family val="2"/>
          </rPr>
          <t xml:space="preserve">
CONVENIO VIVE COLOMBIA</t>
        </r>
      </text>
    </comment>
    <comment ref="J31" authorId="0" shapeId="0">
      <text>
        <r>
          <rPr>
            <b/>
            <sz val="9"/>
            <color indexed="81"/>
            <rFont val="Tahoma"/>
            <family val="2"/>
          </rPr>
          <t>LORENA ROBAYO FIQUE:</t>
        </r>
        <r>
          <rPr>
            <sz val="9"/>
            <color indexed="81"/>
            <rFont val="Tahoma"/>
            <family val="2"/>
          </rPr>
          <t xml:space="preserve">
NO SE CONTRATADO</t>
        </r>
      </text>
    </comment>
  </commentList>
</comments>
</file>

<file path=xl/comments3.xml><?xml version="1.0" encoding="utf-8"?>
<comments xmlns="http://schemas.openxmlformats.org/spreadsheetml/2006/main">
  <authors>
    <author>LORENA ROBAYO FIQUE</author>
  </authors>
  <commentList>
    <comment ref="H10" authorId="0" shapeId="0">
      <text>
        <r>
          <rPr>
            <b/>
            <sz val="9"/>
            <color indexed="81"/>
            <rFont val="Tahoma"/>
            <family val="2"/>
          </rPr>
          <t>LORENA ROBAYO FIQUE:</t>
        </r>
        <r>
          <rPr>
            <sz val="9"/>
            <color indexed="81"/>
            <rFont val="Tahoma"/>
            <family val="2"/>
          </rPr>
          <t xml:space="preserve">
52% respecto al total de la politica . 95% respecto a lo programado  2016- FUENTE SECRETARIA DE GESTION INTEGRAL</t>
        </r>
      </text>
    </comment>
    <comment ref="K10" authorId="0" shapeId="0">
      <text>
        <r>
          <rPr>
            <b/>
            <sz val="9"/>
            <color indexed="81"/>
            <rFont val="Tahoma"/>
            <family val="2"/>
          </rPr>
          <t>LORENA ROBAYO FIQUE:</t>
        </r>
        <r>
          <rPr>
            <sz val="9"/>
            <color indexed="81"/>
            <rFont val="Tahoma"/>
            <family val="2"/>
          </rPr>
          <t xml:space="preserve">
se han realizado acciones de acuerdo a los lineamientos </t>
        </r>
      </text>
    </comment>
    <comment ref="L12" authorId="0" shapeId="0">
      <text>
        <r>
          <rPr>
            <b/>
            <sz val="9"/>
            <color indexed="81"/>
            <rFont val="Tahoma"/>
            <family val="2"/>
          </rPr>
          <t>LORENA ROBAYO FIQUE:</t>
        </r>
        <r>
          <rPr>
            <sz val="9"/>
            <color indexed="81"/>
            <rFont val="Tahoma"/>
            <family val="2"/>
          </rPr>
          <t xml:space="preserve">
CBA- CONVENIO</t>
        </r>
      </text>
    </comment>
    <comment ref="M12" authorId="0" shapeId="0">
      <text>
        <r>
          <rPr>
            <b/>
            <sz val="9"/>
            <color indexed="81"/>
            <rFont val="Tahoma"/>
            <family val="2"/>
          </rPr>
          <t>LORENA ROBAYO FIQUE:</t>
        </r>
        <r>
          <rPr>
            <sz val="9"/>
            <color indexed="81"/>
            <rFont val="Tahoma"/>
            <family val="2"/>
          </rPr>
          <t xml:space="preserve">
CBA- CONVENIO</t>
        </r>
      </text>
    </comment>
    <comment ref="L13" authorId="0" shapeId="0">
      <text>
        <r>
          <rPr>
            <b/>
            <sz val="9"/>
            <color indexed="81"/>
            <rFont val="Tahoma"/>
            <family val="2"/>
          </rPr>
          <t>LORENA ROBAYO FIQUE:</t>
        </r>
        <r>
          <rPr>
            <sz val="9"/>
            <color indexed="81"/>
            <rFont val="Tahoma"/>
            <family val="2"/>
          </rPr>
          <t xml:space="preserve">
CONTRATO CON  FUNDACION VIVE COLOMBIA </t>
        </r>
      </text>
    </comment>
    <comment ref="M13" authorId="0" shapeId="0">
      <text>
        <r>
          <rPr>
            <b/>
            <sz val="9"/>
            <color indexed="81"/>
            <rFont val="Tahoma"/>
            <family val="2"/>
          </rPr>
          <t>LORENA ROBAYO FIQUE:</t>
        </r>
        <r>
          <rPr>
            <sz val="9"/>
            <color indexed="81"/>
            <rFont val="Tahoma"/>
            <family val="2"/>
          </rPr>
          <t xml:space="preserve">
CONTRATO CON  FUNDACION VIVE COLOMBIA </t>
        </r>
      </text>
    </comment>
    <comment ref="K14" authorId="0" shapeId="0">
      <text>
        <r>
          <rPr>
            <b/>
            <sz val="9"/>
            <color indexed="81"/>
            <rFont val="Tahoma"/>
            <family val="2"/>
          </rPr>
          <t>LORENA ROBAYO FIQUE:</t>
        </r>
        <r>
          <rPr>
            <sz val="9"/>
            <color indexed="81"/>
            <rFont val="Tahoma"/>
            <family val="2"/>
          </rPr>
          <t xml:space="preserve">
MENAJE FALTA NO SE HA CONTRATADO</t>
        </r>
      </text>
    </comment>
    <comment ref="L14" authorId="0" shapeId="0">
      <text>
        <r>
          <rPr>
            <b/>
            <sz val="9"/>
            <color indexed="81"/>
            <rFont val="Tahoma"/>
            <family val="2"/>
          </rPr>
          <t>LORENA ROBAYO FIQUE:</t>
        </r>
        <r>
          <rPr>
            <sz val="9"/>
            <color indexed="81"/>
            <rFont val="Tahoma"/>
            <family val="2"/>
          </rPr>
          <t xml:space="preserve">
programado proceso</t>
        </r>
      </text>
    </comment>
    <comment ref="M14" authorId="0" shapeId="0">
      <text>
        <r>
          <rPr>
            <b/>
            <sz val="9"/>
            <color indexed="81"/>
            <rFont val="Tahoma"/>
            <family val="2"/>
          </rPr>
          <t>LORENA ROBAYO FIQUE:</t>
        </r>
        <r>
          <rPr>
            <sz val="9"/>
            <color indexed="81"/>
            <rFont val="Tahoma"/>
            <family val="2"/>
          </rPr>
          <t xml:space="preserve">
programado proceso</t>
        </r>
      </text>
    </comment>
    <comment ref="H17" authorId="0" shapeId="0">
      <text>
        <r>
          <rPr>
            <b/>
            <sz val="9"/>
            <color indexed="81"/>
            <rFont val="Tahoma"/>
            <family val="2"/>
          </rPr>
          <t>LORENA ROBAYO FIQUE:</t>
        </r>
        <r>
          <rPr>
            <sz val="9"/>
            <color indexed="81"/>
            <rFont val="Tahoma"/>
            <family val="2"/>
          </rPr>
          <t xml:space="preserve">
META SE INCREMENTO</t>
        </r>
      </text>
    </comment>
    <comment ref="J17" authorId="0" shapeId="0">
      <text>
        <r>
          <rPr>
            <b/>
            <sz val="9"/>
            <color indexed="81"/>
            <rFont val="Tahoma"/>
            <family val="2"/>
          </rPr>
          <t>LORENA ROBAYO FIQUE:</t>
        </r>
        <r>
          <rPr>
            <sz val="9"/>
            <color indexed="81"/>
            <rFont val="Tahoma"/>
            <family val="2"/>
          </rPr>
          <t xml:space="preserve">
se registran 30 beneficiarios</t>
        </r>
      </text>
    </comment>
    <comment ref="H18" authorId="0" shapeId="0">
      <text>
        <r>
          <rPr>
            <b/>
            <sz val="9"/>
            <color indexed="81"/>
            <rFont val="Tahoma"/>
            <family val="2"/>
          </rPr>
          <t>LORENA ROBAYO FIQUE:</t>
        </r>
        <r>
          <rPr>
            <sz val="9"/>
            <color indexed="81"/>
            <rFont val="Tahoma"/>
            <family val="2"/>
          </rPr>
          <t xml:space="preserve">
BENEFICIARIOS DE AEROBICOS 50 EN EL CAPF</t>
        </r>
      </text>
    </comment>
    <comment ref="K18" authorId="0" shapeId="0">
      <text>
        <r>
          <rPr>
            <b/>
            <sz val="9"/>
            <color indexed="81"/>
            <rFont val="Tahoma"/>
            <family val="2"/>
          </rPr>
          <t>LORENA ROBAYO FIQUE:</t>
        </r>
        <r>
          <rPr>
            <sz val="9"/>
            <color indexed="81"/>
            <rFont val="Tahoma"/>
            <family val="2"/>
          </rPr>
          <t xml:space="preserve">
160 PERSONAS MAYORES PARTICIPARON EN EL ABUELO OLIMOIADAS</t>
        </r>
      </text>
    </comment>
    <comment ref="K19" authorId="0" shapeId="0">
      <text>
        <r>
          <rPr>
            <b/>
            <sz val="9"/>
            <color indexed="81"/>
            <rFont val="Tahoma"/>
            <family val="2"/>
          </rPr>
          <t>LORENA ROBAYO FIQUE:</t>
        </r>
        <r>
          <rPr>
            <sz val="9"/>
            <color indexed="81"/>
            <rFont val="Tahoma"/>
            <family val="2"/>
          </rPr>
          <t xml:space="preserve">
BENEFICIARIOS DE AEROBICOS</t>
        </r>
      </text>
    </comment>
    <comment ref="H20" authorId="0" shapeId="0">
      <text>
        <r>
          <rPr>
            <b/>
            <sz val="9"/>
            <color indexed="81"/>
            <rFont val="Tahoma"/>
            <family val="2"/>
          </rPr>
          <t>LORENA ROBAYO FIQUE:</t>
        </r>
        <r>
          <rPr>
            <sz val="9"/>
            <color indexed="81"/>
            <rFont val="Tahoma"/>
            <family val="2"/>
          </rPr>
          <t xml:space="preserve">
INTERCEMBIO DE PERSONAS MAYORES CON EL MUNICIPIO DE TABIO, GACHANCIPA, MUSEO AEROESPACIAL, COGUA INTERCAMBIO DEPORTIVO, COTA, TENJO, ZIPAQUIRA, SUESCA,-</t>
        </r>
      </text>
    </comment>
    <comment ref="K20" authorId="0" shapeId="0">
      <text>
        <r>
          <rPr>
            <b/>
            <sz val="9"/>
            <color indexed="81"/>
            <rFont val="Tahoma"/>
            <family val="2"/>
          </rPr>
          <t>LORENA ROBAYO FIQUE:</t>
        </r>
        <r>
          <rPr>
            <sz val="9"/>
            <color indexed="81"/>
            <rFont val="Tahoma"/>
            <family val="2"/>
          </rPr>
          <t xml:space="preserve">
ZIPA, COGUA, GUASCA, TABIO, CHIA, </t>
        </r>
      </text>
    </comment>
    <comment ref="K21" authorId="0" shapeId="0">
      <text>
        <r>
          <rPr>
            <b/>
            <sz val="9"/>
            <color indexed="81"/>
            <rFont val="Tahoma"/>
            <family val="2"/>
          </rPr>
          <t>LORENA ROBAYO FIQUE:</t>
        </r>
        <r>
          <rPr>
            <sz val="9"/>
            <color indexed="81"/>
            <rFont val="Tahoma"/>
            <family val="2"/>
          </rPr>
          <t xml:space="preserve">
PROCESO SENSIBULIZACION DE ACUDIENTES EN LAS VISITAS DOMICILIARIAS
</t>
        </r>
      </text>
    </comment>
    <comment ref="K22" authorId="0" shapeId="0">
      <text>
        <r>
          <rPr>
            <b/>
            <sz val="9"/>
            <color indexed="81"/>
            <rFont val="Tahoma"/>
            <family val="2"/>
          </rPr>
          <t>LORENA ROBAYO FIQUE:</t>
        </r>
        <r>
          <rPr>
            <sz val="9"/>
            <color indexed="81"/>
            <rFont val="Tahoma"/>
            <family val="2"/>
          </rPr>
          <t xml:space="preserve">
INTERCAMBIO CON EL MONTEVERDI 3 CURSOS, LUDOTECA</t>
        </r>
      </text>
    </comment>
    <comment ref="H23" authorId="0" shapeId="0">
      <text>
        <r>
          <rPr>
            <b/>
            <sz val="9"/>
            <color indexed="81"/>
            <rFont val="Tahoma"/>
            <family val="2"/>
          </rPr>
          <t>LORENA ROBAYO FIQUE:</t>
        </r>
        <r>
          <rPr>
            <sz val="9"/>
            <color indexed="81"/>
            <rFont val="Tahoma"/>
            <family val="2"/>
          </rPr>
          <t xml:space="preserve"> BENEFICIARIOS NCULADOS A HUERTAS CASERAS a  SEPTIEMBRE  26 </t>
        </r>
      </text>
    </comment>
    <comment ref="J23" authorId="0" shapeId="0">
      <text>
        <r>
          <rPr>
            <b/>
            <sz val="9"/>
            <color indexed="81"/>
            <rFont val="Tahoma"/>
            <family val="2"/>
          </rPr>
          <t>LORENA ROBAYO FIQUE:</t>
        </r>
        <r>
          <rPr>
            <sz val="9"/>
            <color indexed="81"/>
            <rFont val="Tahoma"/>
            <family val="2"/>
          </rPr>
          <t xml:space="preserve">
</t>
        </r>
      </text>
    </comment>
    <comment ref="K23" authorId="0" shapeId="0">
      <text>
        <r>
          <rPr>
            <b/>
            <sz val="9"/>
            <color indexed="81"/>
            <rFont val="Tahoma"/>
            <family val="2"/>
          </rPr>
          <t>LORENA ROBAYO FIQUE:</t>
        </r>
        <r>
          <rPr>
            <sz val="9"/>
            <color indexed="81"/>
            <rFont val="Tahoma"/>
            <family val="2"/>
          </rPr>
          <t xml:space="preserve">
</t>
        </r>
      </text>
    </comment>
    <comment ref="K24" authorId="0" shapeId="0">
      <text>
        <r>
          <rPr>
            <b/>
            <sz val="9"/>
            <color indexed="81"/>
            <rFont val="Tahoma"/>
            <family val="2"/>
          </rPr>
          <t>LORENA ROBAYO FIQUE:</t>
        </r>
        <r>
          <rPr>
            <sz val="9"/>
            <color indexed="81"/>
            <rFont val="Tahoma"/>
            <family val="2"/>
          </rPr>
          <t xml:space="preserve">
PESO Y TALLA CON ENFERMERIA Y NUTRICION 2 VECES A LA SEMAN</t>
        </r>
      </text>
    </comment>
    <comment ref="K25" authorId="0" shapeId="0">
      <text>
        <r>
          <rPr>
            <b/>
            <sz val="9"/>
            <color indexed="81"/>
            <rFont val="Tahoma"/>
            <family val="2"/>
          </rPr>
          <t>LORENA ROBAYO FIQUE:</t>
        </r>
        <r>
          <rPr>
            <sz val="9"/>
            <color indexed="81"/>
            <rFont val="Tahoma"/>
            <family val="2"/>
          </rPr>
          <t xml:space="preserve">
VALORACION INTEGRAL POR PARTE DEL EQUIPO CED</t>
        </r>
      </text>
    </comment>
    <comment ref="H28" authorId="0" shapeId="0">
      <text>
        <r>
          <rPr>
            <b/>
            <sz val="9"/>
            <color indexed="81"/>
            <rFont val="Tahoma"/>
            <family val="2"/>
          </rPr>
          <t>LORENA ROBAYO FIQUE:</t>
        </r>
        <r>
          <rPr>
            <sz val="9"/>
            <color indexed="81"/>
            <rFont val="Tahoma"/>
            <family val="2"/>
          </rPr>
          <t xml:space="preserve">
203 ACTIVOA A LA FECHA Y EN LISTA DE PRIORIZAC 16, CUPOS ASIGNADOS 215, SUSPENDIDOS POR MUERTE</t>
        </r>
      </text>
    </comment>
    <comment ref="K28" authorId="0" shapeId="0">
      <text>
        <r>
          <rPr>
            <b/>
            <sz val="9"/>
            <color indexed="81"/>
            <rFont val="Tahoma"/>
            <family val="2"/>
          </rPr>
          <t>LORENA ROBAYO FIQUE:</t>
        </r>
        <r>
          <rPr>
            <sz val="9"/>
            <color indexed="81"/>
            <rFont val="Tahoma"/>
            <family val="2"/>
          </rPr>
          <t xml:space="preserve">
Se disminuyeron los cupos debido a que no se encuuentran adultos vulnerables  que cumplan con los requisitos, POR TANTO AL MUNICIPIO DE BLOQUEAN CUPOS</t>
        </r>
      </text>
    </comment>
  </commentList>
</comments>
</file>

<file path=xl/sharedStrings.xml><?xml version="1.0" encoding="utf-8"?>
<sst xmlns="http://schemas.openxmlformats.org/spreadsheetml/2006/main" count="691" uniqueCount="354">
  <si>
    <t>PLAN DE DESARROLLO: "SEGURIDAD Y PROSPERIDAD 2016- 2020"</t>
  </si>
  <si>
    <t>COMPONENTE DE EFICACIA - PLAN DE ACCIÓN</t>
  </si>
  <si>
    <t>EJE ESTRATÉGICO: CALIDAD DE VIDA PARA LA PROSPERIDAD SOCIAL</t>
  </si>
  <si>
    <t>DIMENSIÓN DE DESARROLLO: SOPO SALUDABLE</t>
  </si>
  <si>
    <t xml:space="preserve">RESPONSABLE: </t>
  </si>
  <si>
    <t>META DE RESULTADO: Mantener el porcentaje de cobertura de afiliación a la seguridad social en salud- régimen subsidiado para el 100% de la población que cumple con los requisitos y la población pobre no afiliada con acceso efectivo a los servicios de atención para toda la población</t>
  </si>
  <si>
    <t>VALOR META ANUAL DE RESULTADO: 100% Porcentaje de población afiliada al régimen subsidiado que cumple con los requisitos</t>
  </si>
  <si>
    <t>No MP</t>
  </si>
  <si>
    <t>PROGRAMA ESTRATÉGICO</t>
  </si>
  <si>
    <t xml:space="preserve">META DE PRODUCTO </t>
  </si>
  <si>
    <t>INDICADOR</t>
  </si>
  <si>
    <t xml:space="preserve">LINEA BASE </t>
  </si>
  <si>
    <t>META  CUATRIENIO</t>
  </si>
  <si>
    <t>META  VIGENCIA</t>
  </si>
  <si>
    <t>AVANCE DE EJECUCIÓN META</t>
  </si>
  <si>
    <t>% EJECUCIÓN META</t>
  </si>
  <si>
    <t>ACTIVIDADES A DESARROLLAR PARA DAR CUMPLIMIENTO A LA META DE PRODUCTO</t>
  </si>
  <si>
    <t>RECURSOS FINANCIEROS (PESOS)</t>
  </si>
  <si>
    <t>Seguimiento- Observaciones
 (Columna de Uso Exclusivo de la Secretaría de Gestión Integral)</t>
  </si>
  <si>
    <t>RECURSO PROPIO</t>
  </si>
  <si>
    <t>SGP</t>
  </si>
  <si>
    <t>SGR</t>
  </si>
  <si>
    <t xml:space="preserve">OTROS </t>
  </si>
  <si>
    <t>TOTAL</t>
  </si>
  <si>
    <t>% EJECUCIÓN PRESUPUESTO</t>
  </si>
  <si>
    <t>Planeado</t>
  </si>
  <si>
    <t>Ejecutado</t>
  </si>
  <si>
    <t>CALIDAD DE VIDA PARA LA PROSPERIDAD SOCIAL</t>
  </si>
  <si>
    <t>Gestionar el mejoramiento de la infraestructura general de la ESE Hospital Divino Salvador de Sopó para fortalecer el servicio de atención en salud</t>
  </si>
  <si>
    <t>Número de proyectos de inversión en mejoramiento de la infraestructura gestionados e implementados</t>
  </si>
  <si>
    <t>Efectuar convenio interadministrativo para cofinnciacion de proyecto de infraestructura ESE HOSPITAL DIVINO SALVADOR DE SOPO LEY 1608 DE 2013</t>
  </si>
  <si>
    <t>Gestionar la dotación de la ESE del municipio de Sopó con mobiliario y equipos médicos</t>
  </si>
  <si>
    <t>Número de proyectos de inversión de dotación de la ESE del municipio de Sopó gestionados</t>
  </si>
  <si>
    <t xml:space="preserve">Gestionar la construcción del puesto de salud con atención primaria en el sector de Briceño, promoviendo la participación del sector público y privado para su implementación. </t>
  </si>
  <si>
    <t>Porcentaje de avance en la gestión de la construcción del puesto de salud de Briceño</t>
  </si>
  <si>
    <t>Gestionar ante los enters competentes  la consecucion del Puesto de Salud en el Sector de Briceño</t>
  </si>
  <si>
    <t xml:space="preserve">Realizar anualmente la contratación para garantizar la afiliación a la seguridad social en salud- régimen subsidiado de la población que cumple con los requisitos y la población pobre no afiliada </t>
  </si>
  <si>
    <t>Número de contrataciones anuales  para garantizar la afiliación a la seguridad social en salud- régimen subsidiado de la población que cumple con los requisitos y la población pobre no afiliada realizadas</t>
  </si>
  <si>
    <t>Seguimiento y control de los recursos asignados al aseguramiento  así como los efectuados por contratación y giro directo. Administración del fondo local de salud del aseguramiento (presupuesto municipal de ingresos-egresos), planeación de la gestión financiera,  seguimiento de recursos del sistema y efectividad en el giro a IPS mantener actualizado el compromiso presupuestal de recursos del aseguramiento. Hacer seguimiento al acuerdo de giro de esfuerzo territorial a las IPS suscrito con EPSS verificar la liquidación  mensual para reconocimiento de UPC-s a las EPS-s y realizar el giro de esfuerzo territorial a las IPS según acuerdo efectuado</t>
  </si>
  <si>
    <t xml:space="preserve">Verificar la población cargada en BDUA - régimen subsidiado vs base de datos del SISBEN versión iii y efectuar los ajustes o vistas respectivas - depurar la base de datos de la PPNA e identificar población pobre y vulnerable de acuerdo a los puntos de corte establecidos en normatividad vigente  a partir del SISBEN versión iii - actualizar los datos de identificación de los afiliados en las bases de datos de la EPS-s, SISBEN y municipio actualizar los datos de identificación de los afiliados en las bases de datos de la EPS-s, SISBEN y municipio.
Tramitar las novedades de competencia del ente territorial - colgar la información mensual y reportar  al ftp municipio - informe mensual
coordinar con las EPS-s existentes en el municipio los cruces de base de datos
</t>
  </si>
  <si>
    <t>Actualización del sistema de información en aseguramiento (software)</t>
  </si>
  <si>
    <t xml:space="preserve">Realizar anualmente 2 procesos de auditoría de seguimiento y control a la prestación de servicios de salud que ofrece cada una de las EPS, IPS y prestadores de servicios de salud en Sopó con el fin de asegurar la calidad, oportunidad y accesibilidad. </t>
  </si>
  <si>
    <t xml:space="preserve">Número de auditorias realizadas a las EPS e IPS en Sopó con el fin de asegurar la calidad, oportunidad y accesibilidad.  </t>
  </si>
  <si>
    <t xml:space="preserve">Bajo el enfoque de auditoria con énfasis al régimen contributivo: Hacer seguimiento a PAMEC a prestadores de servicios de saludHacer seguimiento y vigilancia a la atención de gestante y población víctima del conflicto armado (PVCA)Diseñar e implementar un proceso de vigilancia a la prestación de servicios de salud en el marco del fortalecimiento de la autoridad sanitaria con énfasis en la vigilancia en salud pública. Realizar acciones de vigilancia a la IPS publica   con respecto a la resolución 4505 y verificación del envío trimestral basado en la resolución 412 de 2000Hacer seguimiento a la prestación de servicios de salud en la atención realizada por los prestadores   y realizar evaluación a  través de los RIPS y hacer informe mensual </t>
  </si>
  <si>
    <t>Realizar 2 jornadas de capacitación anualmente para las promotoras de salud</t>
  </si>
  <si>
    <t>Número de jornadas de capacitación a promotoras realizadas anualmente</t>
  </si>
  <si>
    <t>Hacer dos capacitaciones en vigilancia en salud pública y gestión del riesgo individual y colectivo en salud</t>
  </si>
  <si>
    <t>Elaborar e implementar un plan para fortalecer la autoridad sanitaria y la gobernabilidad en salud en el municipio de Sopó</t>
  </si>
  <si>
    <t xml:space="preserve">Número de planes para fortalecer la autoridad sanitaria y la gobernabilidad en salud elaborados e implementados- </t>
  </si>
  <si>
    <t>Ejecución de procesos de formulación, implementación, monitoreo, evaluación y control del plan territorial de salud, desde la elaboración hasta su implementación - incluye acciones de auditoria  relacionada con la gestión integral de programas, proyectos, intervenciones y estrategias</t>
  </si>
  <si>
    <t>Número de planes para fortalecer la autoridad sanitaria y la gobernabilidad en salud elaborados e implementados</t>
  </si>
  <si>
    <t xml:space="preserve">VIGILANCIA Y CONTROL EN SALUD PUBLICA 
Acciones que implican vigilancia y control que corresponden a la  implementación, monitoreo y evaluación de los procesos de Vigilancia en Salud Pública, incluyte la vigilancia epidemiologica y todas las actividades de la semana de la salud , y  elaboracion del Analisis de Situacion en salud </t>
  </si>
  <si>
    <t>Gestionar la implementación del modelo de atención primaria en salud con enfoque familiar a través de la conformación del grupo unificado de intervención y atención a la familia (GUIAF) para brindar apoyo en el acompañamiento y preservación del nivel de bienestar integral al 100% de las familias que lo requieran y según la necesidad y el riesgo encontrado</t>
  </si>
  <si>
    <t xml:space="preserve">Porcentaje de  familias identificadas con riesgo y atendidads a través del modelo de atención primaria en salud con enfoque familiar  </t>
  </si>
  <si>
    <t>GESTIÓN DEL RIESGO EN ENFERMEDADES EMERGENTES, REEMERGENTES Y DESATENDIDAS. 
Inversión en prevención y control de las enfermedades infecciosas emergentes, re-emergentes y desatendidas; como prevención y atención de Infección Respiratoria Aguda, y otras enfermedades emergentes, reemergentes y desatendidas</t>
  </si>
  <si>
    <t>Fortalecer el servicio de atención a la comunidad (SAC) en el sector salud mediante el tramite del 100% de las PQRS presentadas</t>
  </si>
  <si>
    <t>Porcentaje de PQRS tramitadas</t>
  </si>
  <si>
    <t>Ejecutar en un 100% el plan territorial de salud 2016-2019 - dimensión Convivencia Social y Salud Mental</t>
  </si>
  <si>
    <t>Porcentaje de ejecución del plan territorial de salud 2016-2019 - dimensión Convivencia Social y Salud Mental</t>
  </si>
  <si>
    <t>PROMOCIÓN DE LA SALUD (PROMOCIÓN DE LA SALUD MENTAL Y LA CONVIVENCIA).
Actividades orientadas a promover acciones, condiciones, capacidades y medios para que los individuos, familias y sociedad en conjunto gocen del nivel más alto de salud mental y una convivencia social pacífica. Incluye generación de entornos, y otros</t>
  </si>
  <si>
    <t>GESTIÓN DEL RIESGO (PREVENCIÓN Y ATENCIÓN INTEGRAL A PROBLEMAS Y TRASTORNOS MENTALES Y SPA).
Desarrollar acciones de prevención y atención a trastornos mentales y consumo de sustancias psicoactivas, y la prevención de la violencia en los entornos donde las personas crecen, viven, trabajan, se recrean y envejecen.</t>
  </si>
  <si>
    <t>Ejecutar en un 100% el plan territorial de salud 2016-2019 - dimensión Salud y Ámbito Laboral</t>
  </si>
  <si>
    <t>Porcentaje de ejecución del plan territorial de salud 2016-2019 - dimensión Salud y Ámbito Laboral</t>
  </si>
  <si>
    <t>GESTIÓN DEL RIESGO (SITUACIONES PREVALENTES DE ORIGEN LABORAL)
Acciones para evidenciar la carga de la enfermedad relacionada con la salud y bienestar de todos los trabajadores. Permite anticipar, conocer, evaluar y controlar los riesgos que pueden afectar la seguridad y salud en el trabajo.</t>
  </si>
  <si>
    <t>Ejecutar en un 100% el plan territorial de salud 2016-2019 - dimensión de Salud Ambiental</t>
  </si>
  <si>
    <t>Porcentaje de ejecución del plan territorial de salud 2016-2019 - dimensión Salud Ambiental</t>
  </si>
  <si>
    <t>PROMOCIÓN DE LA SALUD (HABITAT SALUDABLE)Acciones dirigidas a población general, desarrollo,  gestión y coordinación intersectorial sobre calidad del agua, de residuos sólidos y líquidos, aire, ruido, radiaciones, vivienda, espacios públicos, tenencia de animales y recuperación de entornos.</t>
  </si>
  <si>
    <t xml:space="preserve">GESTIÓN DEL RIESGO (SITUACIONES DE SALUD RELACIONADAS CON CONDICIONES AMBIENTALES)
Gestión integral de sustancias químicas, estrategias de prevención y control de las enfermedades transmitidas por animales o Zoonosis. como Rabia, leptospira, riketsia,  vigilancia sanitaria y ambiental  contaminación del aire entre otras.
</t>
  </si>
  <si>
    <t>Ejecutar en un 100% el plan territorial de salud 2016-2019 - dimensión de Vida Saludable y Condiciones No Transmisibles</t>
  </si>
  <si>
    <t>Porcentaje de ejecución del plan territorial de salud 2016-2019 - dimensión de Vida Saludable y Condiciones No Transmisibles</t>
  </si>
  <si>
    <t>PROMOCIÓN DE LA SALUD (MODOS, CONDICIONES Y ESTILOS DE VIDA SALUDABLES)
Actividades para intervenciones colectivas que promueven la creación o adopción de modos, condiciones y estilos de vida saludables en los entornos cotidianos</t>
  </si>
  <si>
    <t xml:space="preserve">GESTIÓN DEL RIESGO (CONDICIONES CRÓNICAS PREVALENTES)
Acciones para garatizar la prevención y el abordaje de enfermedades no transmisibles y de alteraciones de la salud bucal, visual y auditiva, gestión del riesgo disminución de la enfermedad y la discapacidad evitable de acuerdo a realidad territorial.
</t>
  </si>
  <si>
    <t>Realizar el diagnóstico sobre la situación de consumo de sustancias psicoactivas en el municipio de Sopó</t>
  </si>
  <si>
    <t>Número de diagnósticos sobre la situación de consumo de sustancias psicoactivas en el municipio realizados</t>
  </si>
  <si>
    <t>Efectuar un estudio en la poblacion del municipio en general y estudiantil del municipio  para elevar el diagnostico en relacion al consumo de sustancia psicoactivas,</t>
  </si>
  <si>
    <t>Formular  el proyecto "Razona y Reacciona" para generar estrategias integrales de respuesta para atender el consumo de sustancias psicoactivas en salud</t>
  </si>
  <si>
    <t>Número de proyectos para generar estrategias integrales de respuesta para atender el consumo de sustancias psicoactivas en salud formulados</t>
  </si>
  <si>
    <t>Elaborar un documento que contenga el proyecto "Razon y Reacciona"  que determine costos, procedimientos y competencias para el abordaje a  partir del segundo año.</t>
  </si>
  <si>
    <t>Implementar el proyecto "Razona y Reacciona" en un 30%</t>
  </si>
  <si>
    <t>Porcentaje de avance en la ejecución del proyecto "Razona y Reacciona"</t>
  </si>
  <si>
    <t>Implementar el Centro de Escucha como mecanismo para apoyar a la población que lo requiera, afectada por el consumo de SPA o en situación de riesgo</t>
  </si>
  <si>
    <t>Número de "Centros de Escucha" implementados</t>
  </si>
  <si>
    <t>segundo y tercer año</t>
  </si>
  <si>
    <t>Diseñar e implementar una estrategia para combatir la oferta y demanda de SPA, reduciendo el narcomenudeo y atacando las redes de microtráfico</t>
  </si>
  <si>
    <t xml:space="preserve">Número de estrategias para combatir la oferta y demanda de SPA, reduciendo el narcomenudeo y atacando las redes de microtráfico diseñadas e implementadas </t>
  </si>
  <si>
    <t xml:space="preserve">Lograr que el promedio de controles prenatales aumente a 4 en las madres gestantes canalizadas </t>
  </si>
  <si>
    <t xml:space="preserve">Realizar, seguimiento, consolidación y análisis de la información contenida en los Kárdex de gestantes y puérperas del municipio, lo cual  permita establecer indicadores de comportamiento de la salud materna. Articulados con las IPS y EPS del municipio teniendo en cuenta los RIPS. Reportar consolidado Kardex  mensualmente a la secretaria de salud </t>
  </si>
  <si>
    <t xml:space="preserve">Garantizar que el 100% de las gestantes adolescentes canalizadas tengan atención integral e ingesta mínima de alimentos. </t>
  </si>
  <si>
    <t>ND</t>
  </si>
  <si>
    <t xml:space="preserve">Realizar monitoreo en las diferentes IPS de la notificación y seguimiento de los eventos centinela en maternidad segura como son: mortalidad materna, mortalidad perinatal, sífilis gestacional y congénita, morbilidad materna extrema, VIH gestacional y congénita, entre otras. </t>
  </si>
  <si>
    <t>Ejecutar en un 100% el plan territorial de salud 2016-2019 - dimensión sexualidad, derechos sexuales y reproductivos</t>
  </si>
  <si>
    <t xml:space="preserve">PROMOCIÓN DE LA SALUD (PROMOCIÓN DE LOS DERECHOS SEXUALES Y REPRODUCTIVOS Y LA EQUIDAD DE GÉNERO)
Actividades de capacitacion para promover acciones y generar condiciones, capacidades y medios para que los individuos, familias y sociedad gocen del nivel mas alto de salud sexual y reproductiva, ejerciendo los derechos sexuales y los derechos reproductivos
</t>
  </si>
  <si>
    <t>GESTIÓN DEL RIESGO (PREVENCIÓN Y ATENCIÓN INTEGRAL EN SSR DESDE UN ENFOQUE DE DERECHOS)
Actividades coordinadas con los actores del SGSSS, con otros sectores y la comunidad que garantizan la prevención y mitigación de riesgos relacionados con la salud sexual y reproductiva y la calidad de las personas en el curso de la vida</t>
  </si>
  <si>
    <t>Mantener en cero la tasa de mortalidad por EDA en menores de 5 años</t>
  </si>
  <si>
    <t xml:space="preserve">Coordinar con las GECAVIS y realizar  visitas de vigigilancia  a niños menores de 5 años  reportados por IPS PUBLICAS y privadas, promotoras de salud, hallazgos durante las visitas  y búsqueda en RIPS que presenten algun tipo de riesgo y verificar que la IPS preste los servicios de salud que corresponde. </t>
  </si>
  <si>
    <t>Mantener en cero la tasa de mortalidad por IRA en menores de 5 años</t>
  </si>
  <si>
    <t xml:space="preserve">Coordinar con las promotoras de salud y realizar  visitas de vigigilancia  a niños menores de 5 años  reportados por IPS PUBLICAS y privadas, promotoras de salud, hallazgos durante las visitas  y búsqueda en RIPS que presenten algun tipo de riesgo y verificar que la IPS preste los servicios de salud que corresponde. </t>
  </si>
  <si>
    <t>Alcanzar la cobertura de vacunación del  95%  o más en todos los biológicos que hacen parte del esquema en niños y niñas menores de 6 años</t>
  </si>
  <si>
    <t xml:space="preserve">Acciones adicionales en intervenciones sectoriales y comunitarias para prevenir, controlar o minimizar la aparición de las enfermedades prevenibles por vacunas y sus consecuentes efectos negativos en la población, PAI.  Realizar dos monitoreos rápidos de coberturas de vacunación según lineamientos de la SSC y entregarlos oportunamente a la oficina de epidemiologia - Mantener el stock de biológicos a traves  la cadena de frio en la IPS vacunadora del municipio de sopó  de acuerdo al cronograma establecido por el centro de acopio del departamento, coordinar transporte, custodia  y entrega de los insumos a las IPS vacunadoras además del cargue y solicitud por aplicativo PAI WEB. </t>
  </si>
  <si>
    <t>Ejecutar anualmente en un 100% el plan territorial de salud 2016-2019 - dimensión vida saludable y enfermedades transmisibles</t>
  </si>
  <si>
    <t>Beneficiar a 3200 niños y niñas a través de la estrategia AIEPI</t>
  </si>
  <si>
    <t xml:space="preserve">Vigilanacia al desarrollo de las actividades del AIEPI Comunitario y Clínico del municipio, y la adopcion del manual de atención de Enfermedades Prevalentes de la Infancia.
Apoyar la adopción de la estrategia de casas de la salud. 
 Consolidar y reportar a la SSC el registro mensual de atención en crecimiento y  desarrollo y el registro mensual de IRA Y EDA, y acompañar y fortalecer la estrategia de salas ERA -TB en el municipio. 
Acompañar las visitas epidemiológicas de campo de mortalidad por IRA, EDA, y otros eventos epidemiológicos  en menores de 5 años.
Participar en reuniones departamentales, provinciales y municipales para el inicio parejo de la vida como: comités de salud infantil, mesa de infancia y adolescencia, COMPOS, COVE de mortalidad infantil y reuniones para la creación de la ruta de atención integral de la primera infancia ,Realizar seguimiento a los planes de mejoramiento realizados en los COVES de mortalidad por ira, EDA, DNT y demás patologías prevalentes en la primera infancia.
Realizar seguimiento mensual a la información entregada por las Auxiliares de enfermería , en la ficha AIEPI comunitario, realizando informe cualitativo mensual y cualicuantitativo trimestral.
Desarrollo de estrategias de vigilancia en salud pública para población infantil y gestión del riesgo de factores mediambientales Aire, Agua) 
Lograr la participación y aplicación del curso virtual de estrategia ERA-TB de la Gobernación de Cundinamarca en los profesionales médicos , enfermera y terapeutas del municipio. 
</t>
  </si>
  <si>
    <t>Disminuir al 8% los índices de malnutrición en menores de 5 años a través de la implementación de alianzas estratégicas de responsabilidad social con empresas de la región.</t>
  </si>
  <si>
    <t>Referencia y contrarreferencia a EPS y seguimiento y gestión a la canalización efectiva de las personas remitidas a los programas de apoyo alimentario desde el SISVAN.</t>
  </si>
  <si>
    <t>Disminuir al 7,5% los índices de malnutrición en niños entre 6 y 11 años a través de la implementación de alianzas estratégicas de responsabilidad social con empresas de la región.</t>
  </si>
  <si>
    <t xml:space="preserve">Realizar seguimiento a los datos antropómetricos de peso y talla a 400 alumnos de los grados 1 a 5  (6 a 11 años) en  la IED PABLIO VI presentando informe de ejecución de resultados encontrados. </t>
  </si>
  <si>
    <t>Promover la reducción del embarazo adolescente a 22 casos</t>
  </si>
  <si>
    <t>Número de casos de embarazo adolescente identificados</t>
  </si>
  <si>
    <t>Monitorear mensualmente la respuesta de las instituciones educativas hacia las estudiantes embarazadas, con el fin de denunciar expulsiones y demás atropellos, ante las entidades competentes y tomar medidas de intervención.</t>
  </si>
  <si>
    <t>Motivar la sana ocupacion del tiempo libre mediante el proceso de formacion a talentos deportivos y culturrales contribuyendo a la construccion de proyecto de vida a largo plazo mmediante capacitaciones en las IED</t>
  </si>
  <si>
    <t xml:space="preserve">Promover hábitos de vida saludable a través de procesos de formación y capacitación en prevención realizando 100 campañas </t>
  </si>
  <si>
    <t>Número de campañas sobre hábitos de vida saludable realizadas para la población adolescente</t>
  </si>
  <si>
    <t>DESARROLLO SOSTENIBLE Y ORDENADO PARA LOGRAR LA PROSPERIDAD</t>
  </si>
  <si>
    <t>Ejecutar en un 100% el plan territorial de salud 2016-2019 - dimensión Salud Pública en Emergencias y Desastres</t>
  </si>
  <si>
    <t>Porcentaje de ejecución del plan territorial de salud 2016-2019 - dimensión Salud Pública en Emergencias y Desastres</t>
  </si>
  <si>
    <t>Presentar un estudio y seguimiento al mismo acerca  de comportamiento de referencia y contrarreferencia en el municipio.</t>
  </si>
  <si>
    <t>Revisión y análisis de los planes escolares de emergencia</t>
  </si>
  <si>
    <t>Realizar capacitaciones a líderes y/o madres comunitarias en temas relacionados con los primeros auxilios y evacuación.</t>
  </si>
  <si>
    <t>Actualización y seguimiento al plan de emergencias y desastres del municipio de sopó en lo referente al sector salud</t>
  </si>
  <si>
    <t>Implementar las acciones del plan de seguridad alimentaria del municipio en un 40%</t>
  </si>
  <si>
    <t>Porcentaje de ejecución del plan territorial de salud 2016-2019 - dimensión de seguridad alimentaria y Nutricional</t>
  </si>
  <si>
    <t xml:space="preserve">PROMOCIÓN DE LA SALUD (Disponibilidad y acceso a los alimentos, Consumo y Aprovechamiento biológico de los alimentos.)
Acciones que se desarrollan para  promover la participación social orientada a contribuir con el consumo de una alimentación completa, equilibrada, suficiente y adecuada para su aprovechamiento y utilización. 
</t>
  </si>
  <si>
    <t xml:space="preserve">GESTION DEL RIESGO DE LA SALUD (Disponibilidad y acceso a los alimentos, Consumo y Aprovechamiento biológico de los alimentos.) Desarrollar acciones como: disminución de probabilidad de ocurrencia de eventos no deseados, evitables y negativos para la salud del individuo relacionado con la alimentación, como la obesidad, desnutrición o entre otros
</t>
  </si>
  <si>
    <t>Ejecutar de manera oportuna y eficaz las acciones de inspección, vigilancia y control de los factores de riesgo en calidad de alimentos que afectan la salud humana - incluye calidad del agua</t>
  </si>
  <si>
    <t>SEGURIDAD, CONVIVENCIA, CIUDADANÍA Y CULTURA DE PAZ PARA LOGRAR LA PROSPERIDAD</t>
  </si>
  <si>
    <t>Realizar el censo de mascotas a nivel municipal</t>
  </si>
  <si>
    <t>Número de censos de mascotas realizados</t>
  </si>
  <si>
    <t>Mantener actualizado el Censo Canino y Felino  en el municipio</t>
  </si>
  <si>
    <t>Realizar el proceso de esterilización y vacunación gratuita beneficiando a 5280 caninos y felinos</t>
  </si>
  <si>
    <t>Número de caninos y felinos beneficiados a través del proceso de esterilización y vacunación gratuita</t>
  </si>
  <si>
    <t xml:space="preserve">Control de la población canina callejera </t>
  </si>
  <si>
    <t>Esterilización Canina y felina.</t>
  </si>
  <si>
    <t>Regular la tenencia responsable de mascotas a través de la expedición de un acto administrativo, estableciendo las sanciones correspondientes cuando se evidencien incumplimientos por parte de los ciudadanos soposeños</t>
  </si>
  <si>
    <r>
      <t xml:space="preserve">Número de actos administrativos expedidos que regulen la tenencia responsable de mascotas </t>
    </r>
    <r>
      <rPr>
        <sz val="11"/>
        <color rgb="FFFF0000"/>
        <rFont val="Arial"/>
        <family val="2"/>
      </rPr>
      <t>GOBIERNO</t>
    </r>
  </si>
  <si>
    <t>meta alcanzada</t>
  </si>
  <si>
    <t>TOTALES</t>
  </si>
  <si>
    <t>ELABORÓ /NOMBRE</t>
  </si>
  <si>
    <t>REVISÓ/NOMBRE</t>
  </si>
  <si>
    <t>OMAYRA ESPERANZA CORTÉS ARIZA</t>
  </si>
  <si>
    <t>CARGO</t>
  </si>
  <si>
    <t>SECRETARIA DE GESTIÓN INTEGRAL</t>
  </si>
  <si>
    <t>FECHA</t>
  </si>
  <si>
    <t>DIMENSIÓN DE DESARROLLO: POBLACIÓN CON CONDICIONES DIFERENCIALES</t>
  </si>
  <si>
    <t xml:space="preserve">Brindar atención al 40% de la población con condiciones diferenciales identificada en el municipio a través de los programas implementados para esta poblaciónMETA DE RESULTADO: </t>
  </si>
  <si>
    <t xml:space="preserve">VALOR META ANUAL DE RESULTADO: </t>
  </si>
  <si>
    <t xml:space="preserve"> CALIDAD DE VIDA PARA LA PROSPERIDAD SOCIAL</t>
  </si>
  <si>
    <t>Creación de la  secretaría de desarrollo humano integral y bienestar social para la atención de grupos vulnerables</t>
  </si>
  <si>
    <t>Número de secretarías de desarrollo humano integral y bienestar social creadas</t>
  </si>
  <si>
    <t>Gestionar ante la Secretaria de Gestion Integral la consecucion de la secretaría de desarrollo humano integral y bienestar social para la atención de grupos vulnerables</t>
  </si>
  <si>
    <t>Implementar la política pública de discapacidad del municipio de Sopó en un 40%</t>
  </si>
  <si>
    <t>Porcentaje de avance en la implementación de la política pública de discapacidad</t>
  </si>
  <si>
    <t>Se articular con las diferentes secretarias de desapacho las acciones que permiten ejecutar las lineas de la politica publica de Discapacidad , Hacer seguimiento a la implementacion de la politica publica</t>
  </si>
  <si>
    <t>Gestionar la entrega de ayudas técnicas ante las autoridades competentes para mejorar las condiciones de vida de las personas con condiciones diferenciales</t>
  </si>
  <si>
    <t>Número de ayudas técnicas gestionadas y entregadas</t>
  </si>
  <si>
    <t xml:space="preserve">Inscribir el municipio  ante la secretaria de  salud del Departamento de Cundinamarca la adquisiscion de ayudas tecnicas necesarias </t>
  </si>
  <si>
    <t xml:space="preserve">Brindar asesoria a los usuarios que requieran las ayudas tecnicas por parte de la EPS </t>
  </si>
  <si>
    <t>Mantener el beneficio a 18 personas con condiciones diferenciales a través de programas de hidroterapia y equinoterapia anualmente</t>
  </si>
  <si>
    <t>Número de personas con condiciones diferenciales que hacen parte de los programas de hidroterapia y equinoterapia anualmente</t>
  </si>
  <si>
    <t>Focalizar a las personas en condicion de discapacidad y problemas de aprendizaje que requieren  apoyo terapeutico en hipoterapia e Hidroterapia de acuerdo a su diagnostico clinico</t>
  </si>
  <si>
    <t>Lograr procesos de inclusión educativa e integración para el trabajo para 10 personas con condiciones diferenciales anualmente</t>
  </si>
  <si>
    <t>Número de personas con condiciones diferenciales que hacen parte de los programas de inclusión anualmente</t>
  </si>
  <si>
    <t>Realizar   jornadas sensibilizaciones a las Diferentes empresas publicas y/o privadas de municipio en el tema de vinculacion laboral. Y Articulacion con la secrtaria de desarrollo Economico</t>
  </si>
  <si>
    <t xml:space="preserve">Seguimiento a las personas en condicion de discapacidad vinculadas actualmente en las empresas </t>
  </si>
  <si>
    <t>Promover 2 procesos de formación anuales sobre inclusión para docentes y personas de las diferentes instituciones con el fin de mejorar los servicios de atención a la población con condiciones diferenciales</t>
  </si>
  <si>
    <t xml:space="preserve">Número de procesos de formación anuales sobre inclusión para docentes y personas de las diferentes instituciones </t>
  </si>
  <si>
    <t xml:space="preserve">Realizar jornadas de sensibilizaciones en las instituciones publicas y privadas del municipio  respecto al tema de inclusion educativa </t>
  </si>
  <si>
    <t>Realizar un asesoramiento a las IED en la creacion Plan educativo Institucional</t>
  </si>
  <si>
    <t>Mantener el apoyo terapéutico domiciliario al 100% de las personas con condiciones diferenciales que lo requieran</t>
  </si>
  <si>
    <t>Porcentaje de personas con condiciones diferenciales que reciben apoyo terapéutico domiciliario</t>
  </si>
  <si>
    <t xml:space="preserve">Realizar  visitas de acompañamiento para apoyar el  plan casero de actividades de acuerdo a la nesesidad de la persona en condicion de discapacidad </t>
  </si>
  <si>
    <t xml:space="preserve">Realizar  visitas de verificacion el registro de localizacion y caracterizacion de las personas en condicion de discapacidad </t>
  </si>
  <si>
    <t xml:space="preserve">Desarrollar actividades de Servicios integrales para la poblacion en condicion de Discapacidad que lo requiera, a traves de la suscrpcion de un convenio con la Escuela Colombiana de Rehabilitacion </t>
  </si>
  <si>
    <t>Garantizar la prestación del servicio de la unidad de atención integral para  personas con condiciones diferenciales a través del mantenimiento y adecuación de la infraestructura</t>
  </si>
  <si>
    <t>Número de unidades de Atención Integral mejoradas y en funcionamiento</t>
  </si>
  <si>
    <t>Gestionar ante la secretaria de Obras Publicas el mantenimiento de la Unidad de Atencion Integral ( Limpieza de Canaletas,  cambio de tejas, entre otros)m mantener en adecuado orden y aseo las instalaciones de la UAI.</t>
  </si>
  <si>
    <t>Abastecimiento de agua, suministro de agua, servicios de Internet,</t>
  </si>
  <si>
    <t>Beneficiar a 25  personas con condiciones diferenciales a través de la Unidad de Atención Integral</t>
  </si>
  <si>
    <t>Número de personas con condiciones diferenciales beneficiadas a través de la UAI</t>
  </si>
  <si>
    <t>Realiza acciones de Atencion integral a los beneficiarios de la UAI a traves de diferentes areas (fonoaudiologia, terapia ocupacional, educacion especial, psicologia, fisioterapia),</t>
  </si>
  <si>
    <t>Ofrecer  refrigerios reforzados tipo almuerzo a los beneficiarios de la UAI, Compraventa de menaje</t>
  </si>
  <si>
    <t>Beneficiar a 37 personas con condiciones diferenciales a través de las Escuelas de Formación Artística y Cultural</t>
  </si>
  <si>
    <t>Número de personas con condiciones diferenciales benefiados a través de las Escuelas de Formación Artística y Cultural</t>
  </si>
  <si>
    <t xml:space="preserve">Acompañamiento y asesoria a los cuidadores de personas en condicion de discapacidad, problemas de aprendizaje para vincular a esta poblacion  en las escuelas de formacion cultural </t>
  </si>
  <si>
    <t>Realizar actividades de pintura, danza, teatro y musica a las personas en condicion de discapacidad y con problemas del aprendizaje del municipio a traves de de las escuelas de formacion cultural y compraventa de insumos para  manualidades</t>
  </si>
  <si>
    <t>Beneficiar a 20 personas con condiciones diferenciales a través de las Escuelas de Formación Deportiva</t>
  </si>
  <si>
    <t>Número de personas con condiciones diferenciales benefiados a través de las Escuelas de Formación Deportiva</t>
  </si>
  <si>
    <t>Acompañamiento y asesoria a los cuidadores de personas en condicion de discapacidad, problemas de aprendizaje para vincular a esta poblacion  en las escuelas de formacion Deportiva</t>
  </si>
  <si>
    <t xml:space="preserve">Conmemorar el dia diversamente habil y realizar una salida ludico- recreativa  a los beneficiarios de la UAI, Pago  derechos de SAICO, en las actividades adelantadas </t>
  </si>
  <si>
    <t>Mantener en funcionamiento el Centro de Vida Sensorial</t>
  </si>
  <si>
    <t>Número de Centros de Vida Sensorial en funcionamiento</t>
  </si>
  <si>
    <t xml:space="preserve">TOTALES </t>
  </si>
  <si>
    <t xml:space="preserve">EJECUCIÓN  RECURSOS PROGRAMADOS </t>
  </si>
  <si>
    <t>Inspección, vigilancia y control del regimen  SUPERSALUD</t>
  </si>
  <si>
    <t>DIMENSIÓN DE DESARROLLO: ADULTO MAYOR</t>
  </si>
  <si>
    <t>META DE RESULTADO: Aumentar la cobertura de adultos mayores en los programas dirigidos a esta población al 24%</t>
  </si>
  <si>
    <t>Implementar la política pública de adulto mayor del municipio de sopó en un 40%</t>
  </si>
  <si>
    <t>Porcentaje de avance en la implementación de la política pública de adulto mayor</t>
  </si>
  <si>
    <t>Garantizar la continuidad de los  programas para el adulto mayor -Centro Día y Convenio con el Centro de Adulto Mayor-</t>
  </si>
  <si>
    <t>Número de programas para el adulto mayor en funcionamiento</t>
  </si>
  <si>
    <t>Prestar servicios integrales a traves de las diferentes areas (psicologia, fisioterapia, educacion fisica, terapia ocupacional, enfermeria y manualidades</t>
  </si>
  <si>
    <t>Realizar atención a grupos vulnerables dirigido a la tercera edad mediante la  prestación de servicios integrales por parte del Centro de Bienestar del Anciano- Raúl Ramírez Forero a 18 adultos mayores vulnerables del municipio de Sopó</t>
  </si>
  <si>
    <t>Ofrecer  refrigerios reforzados tipo almuerzo a los beneficiarios Centro Dia</t>
  </si>
  <si>
    <t>Beneficiar a 393 adultos mayores a través del programa del Centro Día</t>
  </si>
  <si>
    <t>Número de adultos mayores vinculados al programa de Centro Día</t>
  </si>
  <si>
    <t xml:space="preserve">Realizar  visitas domiciliarias de Psicologia,  fisioterapia, enfermera a los adultos mayores con diferentes necesidades </t>
  </si>
  <si>
    <t xml:space="preserve">Realizar  visitas al centro de bienestar del Anciano verificar condiciones a traves de de Fisioterapia , psicologia, coordinadora del programa  </t>
  </si>
  <si>
    <t>Mantener la vinculación de 46 adultos mayores a las escuelas de formación artística y cultural</t>
  </si>
  <si>
    <t>Número de adultos mayores vinculados a las escuelas de formación artística y cultural</t>
  </si>
  <si>
    <t>Realizar  acercamiento con la secretaria de cultura a fin de vincular los adultos mayores en diferentes disciplinas como danza, coro, teatro, musica, Banda marcial.</t>
  </si>
  <si>
    <t>Incrementar a 176 el número de adultos mayores vinculados a las Escuelas de Formación Deportiva</t>
  </si>
  <si>
    <t>Número de adultos mayores vinculados a las Escuelas de Formación Deportiva</t>
  </si>
  <si>
    <t>Realizar  evento anual de juegos autoctonos abuelolimpiadas e integrar a los adultos mayores en el municipio de Sopó</t>
  </si>
  <si>
    <t>acompañamietno y evaluacion a los adultos mayores que  participar en aerobicos en el Centro de aondicionamiento y actividad fisica</t>
  </si>
  <si>
    <t>Realizar anualmente 5 salidas lúdicas pedagógicas para los adultos mayores y garantizar la apertura de espacios de fortalecimiento de lazos familiares</t>
  </si>
  <si>
    <t>Número de salidas lúdicas pedagógicas para adultos mayores realizadas anualmente</t>
  </si>
  <si>
    <t>Realizaran salidas ludico pedagogicas y de integracion a diferentes sitios.</t>
  </si>
  <si>
    <t xml:space="preserve">Realizar  jornadas  de sensibilizacion, visitas domiciliarias, talleres participativos de Psicologia y enfermeria  a  los acudientes de los adultos mayores- participan en actividades </t>
  </si>
  <si>
    <t>Realizar un encuentro anual intergeneracional con el fin de asegurar la memoria viva del municipio</t>
  </si>
  <si>
    <t>Número de encuentros anuales intergeneracionales realizados</t>
  </si>
  <si>
    <t>Realizar encuentro intergeneracionales con niños de primera infancia</t>
  </si>
  <si>
    <t xml:space="preserve">Vincular por lo menos a 20 adultos mayores en el programa de seguridad alimentaria del municipio </t>
  </si>
  <si>
    <t xml:space="preserve">Número de adultos mayores vinculados al programa de seguridad alimentaria del municipio </t>
  </si>
  <si>
    <t>Realizar acciones a fin de fortalecer el proceso de programa de huertas Colgantes - Caseras</t>
  </si>
  <si>
    <t xml:space="preserve">Seguimiento a peso y talla de los adultos mayores benefiiciarios del  programa Centro Dia </t>
  </si>
  <si>
    <t xml:space="preserve">Realizar talleres alimentacion saludables a los adultos mayores, </t>
  </si>
  <si>
    <t>Abastecimiento de agua, suministro de agua, servicios de Internet, Pago de SAICO ASIMPRO</t>
  </si>
  <si>
    <t>Realizar ferias empresariales trimestrales de la tercera edad propendiendo por el desarrollo económico de los adultos mayores mediante el incentivo de trabajo en comunidad.</t>
  </si>
  <si>
    <t>Número de ferias empresariales para la tercera edad realizadas anualmente</t>
  </si>
  <si>
    <t>Exponer los productos de la huerta casera, manualidades, durante la semana de la Salud.</t>
  </si>
  <si>
    <t>Mantener el beneficio de 223 adultos mayores a través del programa Colombia Mayor</t>
  </si>
  <si>
    <t>Número de adultos beneficiados en el programa Colombia Mayor</t>
  </si>
  <si>
    <t xml:space="preserve">Reporte y seguimiento  mensualmente las novedades  presentadas  por  el municipio  al Consorcio Colombia Mayor </t>
  </si>
  <si>
    <t>Realizar  perfiles laborales a las personas en condicion de discapacidad para su vinculacion laboral</t>
  </si>
  <si>
    <t>SECRETARIA DE GOBIERNO</t>
  </si>
  <si>
    <t>Se inicio con el proyecto razona y reacciona</t>
  </si>
  <si>
    <t>Se continual con la alianza e lactancia materna con las diferentes entidades tales: Alpina, prodensa, corona, AEIOTU, ESE Divino Salvador y IPS Crear mas vida</t>
  </si>
  <si>
    <t>Actividades y estrategias para garantízar el goce de vida sana libre de enfermedades transmisibles en el curso de vida, asi como la atención integral de personas con eventos transmisibles con enfoque diferencial, equidad social (transversal con vulnerables)</t>
  </si>
  <si>
    <t xml:space="preserve">Articular los procesos deportivos a fin de beneficiar a esta poblacion en condicion de discapacidad con la secretaria de Deportes- y participacion de encuentros en la Universidad Manuela Beltran </t>
  </si>
  <si>
    <t>Desarrollar acciones  de higiene y habitos sanos de vida</t>
  </si>
  <si>
    <t>Efectuar convenio interadministrativo para cofinnciacion de proyecto de infraestructura ESE HOSPITAL DIVINO SALVADOR DE SOPO LEY 1608 DE 2013-Interventoria obra</t>
  </si>
  <si>
    <t>VIGENCIA:2018</t>
  </si>
  <si>
    <t>VIGENCIA: 2018</t>
  </si>
  <si>
    <r>
      <rPr>
        <b/>
        <sz val="11"/>
        <rFont val="Arial"/>
        <family val="2"/>
      </rPr>
      <t>GESTIÓN DIFERENCIAL DE POBLACIONES VULNERABLES</t>
    </r>
    <r>
      <rPr>
        <sz val="11"/>
        <rFont val="Arial"/>
        <family val="2"/>
      </rPr>
      <t xml:space="preserve">
Acciones para adecuar y desarrollar estrategias diferenciadas en poblaciones especificas con el propósito de brindar una atención integral a la poblacion en condicion de discapacidad, personas mayores y poblacion victima del conflicto armado, acciones de canalización del riesgo en salud
</t>
    </r>
  </si>
  <si>
    <t>MENTAL</t>
  </si>
  <si>
    <t>LABORAL</t>
  </si>
  <si>
    <t>AMBIENTAL</t>
  </si>
  <si>
    <t>NO TRANSMISIBLES</t>
  </si>
  <si>
    <t>SEXUAL</t>
  </si>
  <si>
    <t>TRANSMISIBLES</t>
  </si>
  <si>
    <t>SAN</t>
  </si>
  <si>
    <t>DIMENSION PTS</t>
  </si>
  <si>
    <t xml:space="preserve">Efectuar el desembolso sin situación de fondos a Supersalud </t>
  </si>
  <si>
    <t>Hacer auditoria al proceso y procedimiento del régimen subsidiado tal como lo contempla la circular 006 de la Supersalud y las normas que lo modifique o adicionen - auditoria  -seguimiento al contrato de prestación de servicios que se suscriba entre EPS e IPS, por capitación y/o evento.- seguimiento a RIAS</t>
  </si>
  <si>
    <t xml:space="preserve">Desarrollar estrategias, procedimientos e intervenciones de Salud se realicen de manera efectiva, coordinada y organizada entre los diferentes actores  del SGSSS, otros sectores y la comunidad- Vigilancia a la salud en sexualidad - productiva -prevención de mortalidad-morbilidad materna y perinatal
vigilancia a  enfermedades crónicas no transmisibles factores de riego modificables e intervenirles
identificar riesgos de estilos de vida saludable mejoramiento de enfermedades no transmisibles CA de mama próstata cuello uterino 
realizar actividades SSR enfocada jóvenes adolescentes en implementación servicios amigables 
salud sexual y reproductiva relacionado con proyecto de vida amor propio
fortalecer conocimientos en salud sexual y reproductiva jóvenes y adolescentes y fortalecer habilidades.Apoyar a las familias en dinamicas familiares 
</t>
  </si>
  <si>
    <r>
      <t xml:space="preserve">Diseñar e implementar un proceso de vigilancia a la prestación de servicios de salud en el marco del fortalecimiento de la autoridad sanitaria con énfasis en la vigilancia en salud pública.- </t>
    </r>
    <r>
      <rPr>
        <sz val="11"/>
        <color rgb="FFFF0000"/>
        <rFont val="Arial"/>
        <family val="2"/>
      </rPr>
      <t>adquisicion de servicios administrativa y financiera (arriendo oficina)</t>
    </r>
  </si>
  <si>
    <t xml:space="preserve">FORTALECIMIENTO-INTERVENTORIA DE OBRA- OTROS GASTOS EN SALUD </t>
  </si>
  <si>
    <t xml:space="preserve">FORTALECIMIENTO-INTERVENTORIA DE OBRA-OTROS GASTOS EN SALUD </t>
  </si>
  <si>
    <t>FORTALECIMIENTO-PUESTO DE SALUD -OTROS GASTOS EN SALUD</t>
  </si>
  <si>
    <t>FORTALECIMIENTO-VIKY--OTROS GASTOS EN SALUD</t>
  </si>
  <si>
    <t>FORTALECIMIENTO-ISA -OTROS GASTOS EN SALUD</t>
  </si>
  <si>
    <t>FORTALECIMIENTO-LIDA -OTROS GASTOS EN SALUD</t>
  </si>
  <si>
    <t>FORTALECIMIENTO-ISA y ARRIENDO -OTROS GASTOS EN SALUD</t>
  </si>
  <si>
    <t>EMERGENCIAS -OTROS GASTOS EN SALUD</t>
  </si>
  <si>
    <t>GESTION- SALUD PUBLICA</t>
  </si>
  <si>
    <t>GESTION- SALUD PUBLICA-GEBIS</t>
  </si>
  <si>
    <t>RS</t>
  </si>
  <si>
    <t>SUBCUENTA</t>
  </si>
  <si>
    <t>EVIDENCIA</t>
  </si>
  <si>
    <t>Gestión integral</t>
  </si>
  <si>
    <t>Contratos suscritos, registro de asistencias, prensa</t>
  </si>
  <si>
    <t>regiatrode asistencia, actas de visitas</t>
  </si>
  <si>
    <t>registros de asistencia de coros, danza, band marcial y teatro</t>
  </si>
  <si>
    <t>secretaria de deporte- participantes en aerobicos</t>
  </si>
  <si>
    <t>programadas para los otros trimestres</t>
  </si>
  <si>
    <t>se registran 25 beneficiarios en huertas caseras, registro de asistencia y fotografico</t>
  </si>
  <si>
    <t xml:space="preserve">programado </t>
  </si>
  <si>
    <t>adquisición de Sillas</t>
  </si>
  <si>
    <t xml:space="preserve">nomina-Colombia Maryor -fallecimieto, afiliación EPS- </t>
  </si>
  <si>
    <t xml:space="preserve">VULNERABLES </t>
  </si>
  <si>
    <t xml:space="preserve">FORTALECIMIENTO-SOFTWARE OTROS GASTOS EN SALUD </t>
  </si>
  <si>
    <t>FORTALECIMIENTO-REGIMEN SUBSIDIADO</t>
  </si>
  <si>
    <t>Mantener actualizado el compromiso presupuestal de recursos del aseguramiento, y Efectuar el desembolso de los recursos sin situación de fondos a las EPS de acuerdo a la matriz</t>
  </si>
  <si>
    <t xml:space="preserve">SALUD PUBLICA </t>
  </si>
  <si>
    <t xml:space="preserve">OTROS GASTOSEN SALUD </t>
  </si>
  <si>
    <t>Resoluciones de Pago- Acto administrativo de compromiso</t>
  </si>
  <si>
    <t>Carpeta Informe del Contratista</t>
  </si>
  <si>
    <t xml:space="preserve">Carpeta infraestructura -fortalecimineto autoridad sanitaria infraestructura - secretaria de salud </t>
  </si>
  <si>
    <t>Carpeta Informe del Contratista-plan de accion en salud -SISPRO</t>
  </si>
  <si>
    <t>Actas de Capacitación -carpeta de informe de los contratistas-plan de accion en salud -SISPRO</t>
  </si>
  <si>
    <t>Plan de acción en salud- plataforma SIPRO</t>
  </si>
  <si>
    <t>Carpetas Informes del Contratistas-plan de accion en salud -SISPRO</t>
  </si>
  <si>
    <t>Carpeta ejecución contratista - Plan de Acción en salud-SISPRO</t>
  </si>
  <si>
    <t>Carpetas ejecuciónes contratistas - Plan de Acción en salud-SISPRO</t>
  </si>
  <si>
    <t>NA</t>
  </si>
  <si>
    <t>Carpetas ejecuciónes contratistas-Actas  - Plan de Acción en salud-SISPRO</t>
  </si>
  <si>
    <t>secretaria de Gobierno</t>
  </si>
  <si>
    <t>Consolidado Kardex de Gestantes</t>
  </si>
  <si>
    <t>Consolidado Kardex de Gestantes-Visitas de seguimiento -Informe de contratistas</t>
  </si>
  <si>
    <t>SIVIGILA</t>
  </si>
  <si>
    <t>Consolidado Departamenta link coberturas de Vacunación - reconocimiento al municipio</t>
  </si>
  <si>
    <t>Carpeta contratista-plan de accion en salud -SISPRO</t>
  </si>
  <si>
    <t xml:space="preserve">Carpeta y archivo consolidado PQRS- Matriz de flujo de recursos- plataforma Ministerio circular unicamagnetico equipo fondo local de salud </t>
  </si>
  <si>
    <t>Carpeta contrato con la ESE Hospital Divino Salvador- plan cde accion en salud -SISPRO</t>
  </si>
  <si>
    <t>Carpeta ejecución contrato ESE Hospital divino salvador de Sopó-Carpetas contratistas vigilancia SPA -SISPRO</t>
  </si>
  <si>
    <t>Carpeta ejecución contrato ESE Hospital divino salvador de Sopó-Carpeta contratista vigilancia SPA- SISPRO</t>
  </si>
  <si>
    <t>Carpeta ejecución contrato ESE Hospital divino salvador de Sopó-Carpeta contratista vigilancia SPA -SISPRO</t>
  </si>
  <si>
    <t>Carpeta contrato ESE Hospital divino salvador de Sopó Formato AIEPI</t>
  </si>
  <si>
    <t>Consolidado Kardex de Gestantes-indicador positivo</t>
  </si>
  <si>
    <t xml:space="preserve">Consolidado Kardex de Gestantes-Indicaor positivo </t>
  </si>
  <si>
    <t>SISVAN</t>
  </si>
  <si>
    <t>Actas - informe de contratista</t>
  </si>
  <si>
    <t>Carpetas de contratistas</t>
  </si>
  <si>
    <t>Secretaria de Gobierno</t>
  </si>
  <si>
    <t xml:space="preserve">INFORMACIÓN EN GESTIÓN INTEGRAL </t>
  </si>
  <si>
    <t>ACTAS DE ENTREGA</t>
  </si>
  <si>
    <t>ACTAS  - CARPETA DE CONTRATISTAS</t>
  </si>
  <si>
    <t>ACTAS -INFORMES-CARPETAS DE CONTRATISTAS</t>
  </si>
  <si>
    <t xml:space="preserve">ACTAS DE CAPACITACIÓN </t>
  </si>
  <si>
    <t>CONVENIO SUSCRITO</t>
  </si>
  <si>
    <t>INFORME DE CONTRATISTA</t>
  </si>
  <si>
    <t>ACTAS - LISTADO DE BENEFICIARIOS - CARPETA DE CONTRATISTA</t>
  </si>
  <si>
    <t>CARPETA DE VISITA DOMICILIARIA  - CARPETA DE CONTRATISTAS</t>
  </si>
  <si>
    <t>CARPETAS DE VISITAS DOMICILIARIAS- LISTA CHEQUEO DE LOS BENEFICIARIOS</t>
  </si>
  <si>
    <t>PLATAFORMA MINISTERIO DE SALUD RLCPD</t>
  </si>
  <si>
    <t>CORREO INSTITUCIONAL DE SOLICITUD</t>
  </si>
  <si>
    <t>PAGO DE SERVICIOS PUBLICOS</t>
  </si>
  <si>
    <t>INFORMES DE GESTIÓN SEMESTRAL DE LAS PROFESIONALES-BASE DE DATOS DE BENEFICIARIOS</t>
  </si>
  <si>
    <t>CARPETA CONTRATISTAS</t>
  </si>
  <si>
    <t xml:space="preserve">ACTAS - LISTA DE ASISTENCIA BENEFICIARIOS </t>
  </si>
  <si>
    <t xml:space="preserve">LISTADO DE ASISTENCIA DE BENFICIARIOS </t>
  </si>
  <si>
    <t xml:space="preserve">REGISTROS DEPARTICIPACION DE BENEFICIARIOS BEFICIARIOS -CORREOS DE SOLICITUD - INFORMES DE GESTION </t>
  </si>
  <si>
    <t>CARPETADE CONTRATISTA-OFICION DE INVITACIÓN, EVIDENCIAS FOTOGRAFICAS DEL EVENTO</t>
  </si>
  <si>
    <t>Gestionar ante la secretaria de Salud y Secretaria de Desarrollo Social de la Gobernacion de Cundinamarca , la dotacion de elementos para fortalecer el Centro de Vida Sensorial del municipio y apoyo profesional</t>
  </si>
  <si>
    <t>oficio solicitud para la ditación del CVS</t>
  </si>
  <si>
    <t xml:space="preserve">SECRETARIA DE GESTION INTEGRAL </t>
  </si>
  <si>
    <t>INFORME - CARPETAS DE CONTRATISTAS</t>
  </si>
  <si>
    <t xml:space="preserve">CARPETA DE CONTATRISTA </t>
  </si>
  <si>
    <t xml:space="preserve">ACTAS- </t>
  </si>
  <si>
    <t xml:space="preserve">BASE DE DATOS CARPETAS DE LOS USUARIOS EXTERNOS </t>
  </si>
  <si>
    <t>BASE DE DATOS - NOMINA CONSORCIO ADULTO MAYOR</t>
  </si>
  <si>
    <t>ACTAS-INFORME - CARPETAS DE CONTRATISTAS</t>
  </si>
  <si>
    <t>CARPETA DE CONTATRISTA - ACTAS</t>
  </si>
  <si>
    <t>CARPETA DE BENEFICIARIOS EXTERNOS E INTERNOS</t>
  </si>
  <si>
    <t>CARPETA DE BENEFICIARIOS EXTERNOS E INTERNOS-INFORMES CONTRATISTAS</t>
  </si>
  <si>
    <t>ACTAS -BASE DE DATOS</t>
  </si>
  <si>
    <t>ACTAS.BASE DE DATOS -CARPETAS INTERMAS</t>
  </si>
  <si>
    <t>ACTAS - CARPETAS DE BENEFICIARIOS EXTERNA</t>
  </si>
  <si>
    <t>ACTAS DE PARTICIPACION -INFORME DE CONTRATISTAS</t>
  </si>
  <si>
    <t>CARPETAS INTERNAS DE BENEFICIARIOS DEL PROGRAMA</t>
  </si>
  <si>
    <t>ACTAS-CARPETAS INTERNAS DE BENEFICIARIOS DEL PROGRAMA</t>
  </si>
  <si>
    <t xml:space="preserve">PAGO DE SERVICIOS </t>
  </si>
  <si>
    <t>CARPETA INTERNA DE BENEFICARIOS AL PROGRAMA</t>
  </si>
  <si>
    <t>Mejorar y mantener la infraestructura del Centro Día, dotando las instalaciones con una sala de cómputo</t>
  </si>
  <si>
    <t>Número de Instalaciones del centro Día mejoradas, mantenidas y dotadas con una sala de cómputo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</si>
</sst>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00_-;\-* #,##0.00_-;_-* &quot;-&quot;??_-;_-@_-"/>
    <numFmt numFmtId="165" formatCode="_(* #,##0_);_(* \(#,##0\);_(* &quot;-&quot;??_);_(@_)"/>
    <numFmt numFmtId="166" formatCode="0.0%"/>
    <numFmt numFmtId="167" formatCode="_-* #,##0_-;\-* #,##0_-;_-* &quot;-&quot;??_-;_-@_-"/>
    <numFmt numFmtId="168" formatCode="_-* #,##0.0_-;\-* #,##0.0_-;_-* &quot;-&quot;??_-;_-@_-"/>
    <numFmt numFmtId="169" formatCode="#,##0.00_);\-#,##0.00"/>
  </numFmts>
  <fonts count="52" x14ac:knownFonts="1">
    <font>
      <sz val="11"/>
      <color theme="1"/>
      <name val="Calibri"/>
      <family val="2"/>
      <scheme val="minor"/>
    </font>
    <font>
      <sz val="11"/>
      <color theme="1"/>
      <name val="Calibri"/>
      <family val="2"/>
      <scheme val="minor"/>
    </font>
    <font>
      <b/>
      <sz val="11"/>
      <name val="Arial"/>
      <family val="2"/>
    </font>
    <font>
      <sz val="11"/>
      <color theme="1"/>
      <name val="Arial"/>
      <family val="2"/>
    </font>
    <font>
      <b/>
      <sz val="11"/>
      <color indexed="8"/>
      <name val="Arial"/>
      <family val="2"/>
    </font>
    <font>
      <b/>
      <sz val="11"/>
      <color theme="1"/>
      <name val="Arial"/>
      <family val="2"/>
    </font>
    <font>
      <sz val="11"/>
      <name val="Arial"/>
      <family val="2"/>
    </font>
    <font>
      <sz val="11"/>
      <color indexed="8"/>
      <name val="Arial"/>
      <family val="2"/>
    </font>
    <font>
      <sz val="10"/>
      <name val="Arial"/>
      <family val="2"/>
    </font>
    <font>
      <sz val="12"/>
      <name val="Arial"/>
      <family val="2"/>
    </font>
    <font>
      <sz val="12"/>
      <color indexed="8"/>
      <name val="Arial"/>
      <family val="2"/>
    </font>
    <font>
      <sz val="10"/>
      <color theme="1"/>
      <name val="Calibri"/>
      <family val="2"/>
      <scheme val="minor"/>
    </font>
    <font>
      <sz val="8"/>
      <color indexed="8"/>
      <name val="Arial"/>
      <family val="2"/>
    </font>
    <font>
      <sz val="10"/>
      <name val="Calibri"/>
      <family val="2"/>
      <scheme val="minor"/>
    </font>
    <font>
      <sz val="11"/>
      <name val="Calibri"/>
      <family val="2"/>
      <scheme val="minor"/>
    </font>
    <font>
      <sz val="11"/>
      <color rgb="FFFF0000"/>
      <name val="Arial"/>
      <family val="2"/>
    </font>
    <font>
      <sz val="10"/>
      <color indexed="8"/>
      <name val="Calibri"/>
      <family val="2"/>
      <scheme val="minor"/>
    </font>
    <font>
      <b/>
      <sz val="9"/>
      <color indexed="81"/>
      <name val="Tahoma"/>
      <family val="2"/>
    </font>
    <font>
      <sz val="9"/>
      <color indexed="81"/>
      <name val="Tahoma"/>
      <family val="2"/>
    </font>
    <font>
      <sz val="10"/>
      <color indexed="8"/>
      <name val="Calibri"/>
      <family val="2"/>
    </font>
    <font>
      <b/>
      <sz val="10"/>
      <name val="Calibri"/>
      <family val="2"/>
      <scheme val="minor"/>
    </font>
    <font>
      <b/>
      <sz val="9"/>
      <name val="Arial"/>
      <family val="2"/>
    </font>
    <font>
      <sz val="9"/>
      <color theme="1"/>
      <name val="Calibri"/>
      <family val="2"/>
      <scheme val="minor"/>
    </font>
    <font>
      <b/>
      <sz val="10"/>
      <name val="Arial"/>
      <family val="2"/>
    </font>
    <font>
      <b/>
      <sz val="10"/>
      <color indexed="8"/>
      <name val="Calibri"/>
      <family val="2"/>
    </font>
    <font>
      <b/>
      <sz val="10"/>
      <color theme="1"/>
      <name val="Calibri"/>
      <family val="2"/>
      <scheme val="minor"/>
    </font>
    <font>
      <sz val="9"/>
      <name val="Calibri"/>
      <family val="2"/>
      <scheme val="minor"/>
    </font>
    <font>
      <sz val="9"/>
      <color indexed="8"/>
      <name val="Arial"/>
      <family val="2"/>
    </font>
    <font>
      <sz val="9"/>
      <name val="Arial"/>
      <family val="2"/>
    </font>
    <font>
      <sz val="9"/>
      <color indexed="8"/>
      <name val="Calibri"/>
      <family val="2"/>
    </font>
    <font>
      <b/>
      <sz val="9"/>
      <name val="Calibri"/>
      <family val="2"/>
      <scheme val="minor"/>
    </font>
    <font>
      <sz val="9"/>
      <color rgb="FFFF0000"/>
      <name val="Calibri"/>
      <family val="2"/>
    </font>
    <font>
      <b/>
      <sz val="9"/>
      <color indexed="8"/>
      <name val="Calibri"/>
      <family val="2"/>
    </font>
    <font>
      <b/>
      <sz val="10"/>
      <color indexed="8"/>
      <name val="Calibri"/>
      <family val="2"/>
      <scheme val="minor"/>
    </font>
    <font>
      <sz val="10"/>
      <color theme="1"/>
      <name val="Arial"/>
      <family val="2"/>
    </font>
    <font>
      <sz val="8"/>
      <color theme="1"/>
      <name val="Arial"/>
      <family val="2"/>
    </font>
    <font>
      <b/>
      <sz val="11"/>
      <color rgb="FFFF0000"/>
      <name val="Arial"/>
      <family val="2"/>
    </font>
    <font>
      <b/>
      <sz val="11"/>
      <color theme="1"/>
      <name val="Calibri"/>
      <family val="2"/>
      <scheme val="minor"/>
    </font>
    <font>
      <b/>
      <sz val="11"/>
      <color theme="8"/>
      <name val="Calibri"/>
      <family val="2"/>
      <scheme val="minor"/>
    </font>
    <font>
      <b/>
      <sz val="11"/>
      <color indexed="81"/>
      <name val="Tahoma"/>
      <family val="2"/>
    </font>
    <font>
      <sz val="11"/>
      <color indexed="81"/>
      <name val="Tahoma"/>
      <family val="2"/>
    </font>
    <font>
      <b/>
      <sz val="10"/>
      <name val="Calibri"/>
      <family val="2"/>
    </font>
    <font>
      <sz val="9"/>
      <name val="Calibri"/>
      <family val="2"/>
    </font>
    <font>
      <b/>
      <sz val="9"/>
      <name val="Calibri"/>
      <family val="2"/>
    </font>
    <font>
      <b/>
      <sz val="11"/>
      <color theme="7" tint="-0.249977111117893"/>
      <name val="Arial"/>
      <family val="2"/>
    </font>
    <font>
      <b/>
      <sz val="11"/>
      <color rgb="FF00B050"/>
      <name val="Arial"/>
      <family val="2"/>
    </font>
    <font>
      <sz val="11"/>
      <color rgb="FF00B050"/>
      <name val="Arial"/>
      <family val="2"/>
    </font>
    <font>
      <b/>
      <sz val="11"/>
      <color rgb="FF7030A0"/>
      <name val="Arial"/>
      <family val="2"/>
    </font>
    <font>
      <b/>
      <sz val="10"/>
      <color rgb="FF7030A0"/>
      <name val="Calibri"/>
      <family val="2"/>
      <scheme val="minor"/>
    </font>
    <font>
      <sz val="11"/>
      <color theme="5"/>
      <name val="Arial"/>
      <family val="2"/>
    </font>
    <font>
      <b/>
      <sz val="12"/>
      <color rgb="FF00B050"/>
      <name val="Arial"/>
      <family val="2"/>
    </font>
    <font>
      <sz val="6.95"/>
      <color indexed="8"/>
      <name val="Times New Roman"/>
      <family val="1"/>
    </font>
  </fonts>
  <fills count="13">
    <fill>
      <patternFill patternType="none"/>
    </fill>
    <fill>
      <patternFill patternType="gray125"/>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rgb="FFFFFF66"/>
        <bgColor indexed="64"/>
      </patternFill>
    </fill>
    <fill>
      <patternFill patternType="solid">
        <fgColor rgb="FF66FF99"/>
        <bgColor indexed="64"/>
      </patternFill>
    </fill>
    <fill>
      <patternFill patternType="solid">
        <fgColor rgb="FFFFCCFF"/>
        <bgColor indexed="64"/>
      </patternFill>
    </fill>
  </fills>
  <borders count="34">
    <border>
      <left/>
      <right/>
      <top/>
      <bottom/>
      <diagonal/>
    </border>
    <border>
      <left style="medium">
        <color indexed="64"/>
      </left>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51">
    <xf numFmtId="0" fontId="0" fillId="0" borderId="0" xfId="0"/>
    <xf numFmtId="0" fontId="3" fillId="0" borderId="0" xfId="0" applyFont="1" applyFill="1" applyBorder="1" applyProtection="1"/>
    <xf numFmtId="0" fontId="2" fillId="0" borderId="1" xfId="0" applyFont="1" applyFill="1" applyBorder="1" applyAlignment="1" applyProtection="1">
      <alignment horizontal="center"/>
    </xf>
    <xf numFmtId="0" fontId="2" fillId="0" borderId="0" xfId="0" applyFont="1" applyFill="1" applyBorder="1" applyAlignment="1" applyProtection="1">
      <alignment horizontal="center"/>
    </xf>
    <xf numFmtId="0" fontId="3" fillId="0" borderId="0" xfId="0" applyFont="1" applyFill="1" applyBorder="1" applyAlignment="1" applyProtection="1">
      <alignment horizontal="justify" vertical="center" wrapText="1"/>
    </xf>
    <xf numFmtId="3" fontId="6" fillId="2" borderId="6" xfId="0" applyNumberFormat="1" applyFont="1" applyFill="1" applyBorder="1" applyAlignment="1" applyProtection="1">
      <alignment horizontal="center" vertical="center" wrapText="1"/>
    </xf>
    <xf numFmtId="3" fontId="6" fillId="3" borderId="6" xfId="0" applyNumberFormat="1" applyFont="1" applyFill="1" applyBorder="1" applyAlignment="1" applyProtection="1">
      <alignment horizontal="center" vertical="center" wrapText="1"/>
    </xf>
    <xf numFmtId="0" fontId="3" fillId="0" borderId="6" xfId="0" applyFont="1" applyFill="1" applyBorder="1" applyAlignment="1" applyProtection="1">
      <alignment vertical="center" wrapText="1"/>
    </xf>
    <xf numFmtId="0" fontId="7" fillId="0" borderId="6" xfId="0" applyFont="1" applyFill="1" applyBorder="1" applyAlignment="1" applyProtection="1">
      <alignment vertical="center" wrapText="1"/>
    </xf>
    <xf numFmtId="0" fontId="6" fillId="0" borderId="6" xfId="0" applyFont="1" applyFill="1" applyBorder="1" applyAlignment="1">
      <alignment horizontal="justify" vertical="center" wrapText="1"/>
    </xf>
    <xf numFmtId="0" fontId="6" fillId="0" borderId="6" xfId="0" applyFont="1" applyFill="1" applyBorder="1" applyAlignment="1">
      <alignment horizontal="center" vertical="center" wrapText="1"/>
    </xf>
    <xf numFmtId="9" fontId="6" fillId="3" borderId="6" xfId="2" applyFont="1" applyFill="1" applyBorder="1" applyAlignment="1" applyProtection="1">
      <alignment vertical="center" wrapText="1"/>
    </xf>
    <xf numFmtId="0" fontId="6" fillId="0" borderId="6" xfId="0" applyFont="1" applyFill="1" applyBorder="1" applyAlignment="1" applyProtection="1">
      <alignment horizontal="justify" vertical="center" wrapText="1"/>
    </xf>
    <xf numFmtId="0" fontId="6" fillId="0" borderId="6" xfId="1" applyNumberFormat="1" applyFont="1" applyFill="1" applyBorder="1" applyAlignment="1" applyProtection="1">
      <alignment horizontal="center" vertical="center" wrapText="1"/>
    </xf>
    <xf numFmtId="0" fontId="6" fillId="3" borderId="6" xfId="1" applyNumberFormat="1" applyFont="1" applyFill="1" applyBorder="1" applyAlignment="1" applyProtection="1">
      <alignment horizontal="center" vertical="center" wrapText="1"/>
      <protection locked="0"/>
    </xf>
    <xf numFmtId="165" fontId="6" fillId="0" borderId="6" xfId="1" applyNumberFormat="1" applyFont="1" applyFill="1" applyBorder="1" applyAlignment="1" applyProtection="1">
      <alignment horizontal="center" vertical="center" wrapText="1"/>
    </xf>
    <xf numFmtId="3" fontId="6" fillId="0" borderId="6" xfId="0" applyNumberFormat="1" applyFont="1" applyFill="1" applyBorder="1" applyAlignment="1" applyProtection="1">
      <alignment horizontal="center" vertical="center" wrapText="1"/>
    </xf>
    <xf numFmtId="164" fontId="6" fillId="2" borderId="6" xfId="1" applyFont="1" applyFill="1" applyBorder="1" applyAlignment="1" applyProtection="1">
      <alignment horizontal="center" vertical="center" wrapText="1"/>
      <protection locked="0"/>
    </xf>
    <xf numFmtId="10" fontId="6" fillId="0" borderId="6" xfId="2" applyNumberFormat="1" applyFont="1" applyFill="1" applyBorder="1" applyAlignment="1" applyProtection="1">
      <alignment horizontal="center" vertical="center" wrapText="1"/>
      <protection locked="0"/>
    </xf>
    <xf numFmtId="165" fontId="6" fillId="0" borderId="6" xfId="1" applyNumberFormat="1" applyFont="1" applyFill="1" applyBorder="1" applyAlignment="1" applyProtection="1">
      <alignment horizontal="center" vertical="center" wrapText="1"/>
      <protection locked="0"/>
    </xf>
    <xf numFmtId="0" fontId="6" fillId="0" borderId="6" xfId="1" applyNumberFormat="1" applyFont="1" applyFill="1" applyBorder="1" applyAlignment="1" applyProtection="1">
      <alignment horizontal="center" vertical="center" wrapText="1"/>
      <protection locked="0"/>
    </xf>
    <xf numFmtId="164" fontId="6" fillId="0" borderId="6" xfId="1"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xf>
    <xf numFmtId="9" fontId="6" fillId="0" borderId="6" xfId="0" applyNumberFormat="1" applyFont="1" applyFill="1" applyBorder="1" applyAlignment="1">
      <alignment horizontal="center" vertical="center" wrapText="1"/>
    </xf>
    <xf numFmtId="165" fontId="3" fillId="0" borderId="0" xfId="0" applyNumberFormat="1" applyFont="1" applyFill="1" applyBorder="1" applyProtection="1"/>
    <xf numFmtId="164" fontId="3" fillId="0" borderId="0" xfId="0" applyNumberFormat="1" applyFont="1" applyFill="1" applyBorder="1" applyProtection="1"/>
    <xf numFmtId="165" fontId="3" fillId="0" borderId="0" xfId="1" applyNumberFormat="1" applyFont="1" applyFill="1" applyBorder="1" applyProtection="1"/>
    <xf numFmtId="9" fontId="8" fillId="0" borderId="6" xfId="2" applyFont="1" applyFill="1" applyBorder="1" applyAlignment="1" applyProtection="1">
      <alignment horizontal="center" vertical="center" wrapText="1"/>
      <protection locked="0"/>
    </xf>
    <xf numFmtId="0" fontId="3" fillId="0" borderId="6" xfId="0" applyFont="1" applyFill="1" applyBorder="1" applyAlignment="1" applyProtection="1">
      <alignment wrapText="1"/>
    </xf>
    <xf numFmtId="0" fontId="3" fillId="5" borderId="6" xfId="0" applyFont="1" applyFill="1" applyBorder="1" applyAlignment="1" applyProtection="1">
      <alignment vertical="center" wrapText="1"/>
    </xf>
    <xf numFmtId="0" fontId="7" fillId="5" borderId="6" xfId="0" applyFont="1" applyFill="1" applyBorder="1" applyAlignment="1" applyProtection="1">
      <alignment vertical="center" wrapText="1"/>
    </xf>
    <xf numFmtId="0" fontId="6" fillId="0" borderId="6" xfId="0" applyFont="1" applyFill="1" applyBorder="1" applyAlignment="1">
      <alignment vertical="center" wrapText="1"/>
    </xf>
    <xf numFmtId="0" fontId="6" fillId="6" borderId="6" xfId="1" applyNumberFormat="1" applyFont="1" applyFill="1" applyBorder="1" applyAlignment="1" applyProtection="1">
      <alignment horizontal="center" vertical="center" wrapText="1"/>
    </xf>
    <xf numFmtId="165" fontId="6" fillId="5" borderId="6" xfId="1" applyNumberFormat="1" applyFont="1" applyFill="1" applyBorder="1" applyAlignment="1" applyProtection="1">
      <alignment horizontal="center" vertical="center" wrapText="1"/>
      <protection locked="0"/>
    </xf>
    <xf numFmtId="9" fontId="6" fillId="5" borderId="6" xfId="0" applyNumberFormat="1" applyFont="1" applyFill="1" applyBorder="1" applyAlignment="1">
      <alignment horizontal="center" vertical="center" wrapText="1"/>
    </xf>
    <xf numFmtId="0" fontId="6" fillId="5" borderId="6" xfId="0" applyFont="1" applyFill="1" applyBorder="1" applyAlignment="1">
      <alignment horizontal="justify" vertical="center" wrapText="1"/>
    </xf>
    <xf numFmtId="0" fontId="6" fillId="5" borderId="6" xfId="1" applyNumberFormat="1" applyFont="1" applyFill="1" applyBorder="1" applyAlignment="1">
      <alignment horizontal="center" vertical="center" wrapText="1"/>
    </xf>
    <xf numFmtId="9" fontId="9" fillId="0" borderId="6" xfId="0" applyNumberFormat="1" applyFont="1" applyFill="1" applyBorder="1" applyAlignment="1">
      <alignment horizontal="center" vertical="center" wrapText="1"/>
    </xf>
    <xf numFmtId="166" fontId="9" fillId="0" borderId="6" xfId="0" applyNumberFormat="1" applyFont="1" applyFill="1" applyBorder="1" applyAlignment="1">
      <alignment horizontal="center" vertical="center" wrapText="1"/>
    </xf>
    <xf numFmtId="9" fontId="6" fillId="0" borderId="6" xfId="2" applyFont="1" applyFill="1" applyBorder="1" applyAlignment="1">
      <alignment horizontal="center" vertical="center" wrapText="1"/>
    </xf>
    <xf numFmtId="165" fontId="6" fillId="5" borderId="11" xfId="1" applyNumberFormat="1" applyFont="1" applyFill="1" applyBorder="1" applyAlignment="1" applyProtection="1">
      <alignment horizontal="center" vertical="center" wrapText="1"/>
      <protection locked="0"/>
    </xf>
    <xf numFmtId="0" fontId="6" fillId="5" borderId="6" xfId="1" applyNumberFormat="1" applyFont="1" applyFill="1" applyBorder="1" applyAlignment="1" applyProtection="1">
      <alignment horizontal="center" vertical="center" wrapText="1"/>
      <protection locked="0"/>
    </xf>
    <xf numFmtId="0" fontId="6" fillId="0" borderId="7" xfId="0" applyFont="1" applyFill="1" applyBorder="1" applyAlignment="1" applyProtection="1">
      <alignment horizontal="justify" vertical="center" wrapText="1"/>
    </xf>
    <xf numFmtId="0" fontId="6" fillId="6" borderId="7" xfId="1" applyNumberFormat="1" applyFont="1" applyFill="1" applyBorder="1" applyAlignment="1" applyProtection="1">
      <alignment horizontal="center" vertical="center" wrapText="1"/>
    </xf>
    <xf numFmtId="0" fontId="11" fillId="0" borderId="6" xfId="0" applyFont="1" applyFill="1" applyBorder="1" applyAlignment="1" applyProtection="1">
      <alignment vertical="center"/>
    </xf>
    <xf numFmtId="0" fontId="12" fillId="5" borderId="6" xfId="0" applyFont="1" applyFill="1" applyBorder="1" applyAlignment="1" applyProtection="1">
      <alignment vertical="center" wrapText="1"/>
    </xf>
    <xf numFmtId="0" fontId="13" fillId="0" borderId="6" xfId="0" applyFont="1" applyFill="1" applyBorder="1" applyAlignment="1">
      <alignment vertical="center" wrapText="1"/>
    </xf>
    <xf numFmtId="0" fontId="8" fillId="0" borderId="6" xfId="0" applyFont="1" applyFill="1" applyBorder="1" applyAlignment="1" applyProtection="1">
      <alignment horizontal="justify" vertical="center" wrapText="1"/>
    </xf>
    <xf numFmtId="165" fontId="8" fillId="3" borderId="6" xfId="1" applyNumberFormat="1" applyFont="1" applyFill="1" applyBorder="1" applyAlignment="1" applyProtection="1">
      <alignment horizontal="center" vertical="center" wrapText="1"/>
      <protection locked="0"/>
    </xf>
    <xf numFmtId="0" fontId="8" fillId="6" borderId="6" xfId="1" applyNumberFormat="1" applyFont="1" applyFill="1" applyBorder="1" applyAlignment="1" applyProtection="1">
      <alignment horizontal="center" vertical="center" wrapText="1"/>
    </xf>
    <xf numFmtId="0" fontId="8" fillId="3" borderId="6" xfId="1" applyNumberFormat="1" applyFont="1" applyFill="1" applyBorder="1" applyAlignment="1" applyProtection="1">
      <alignment horizontal="center" vertical="center" wrapText="1"/>
      <protection locked="0"/>
    </xf>
    <xf numFmtId="0" fontId="8" fillId="0" borderId="6" xfId="1" applyNumberFormat="1" applyFont="1" applyFill="1" applyBorder="1" applyAlignment="1" applyProtection="1">
      <alignment horizontal="center" vertical="center" wrapText="1"/>
    </xf>
    <xf numFmtId="0" fontId="11" fillId="0" borderId="0" xfId="0" applyFont="1" applyFill="1" applyBorder="1" applyProtection="1"/>
    <xf numFmtId="0" fontId="3" fillId="0" borderId="0" xfId="0" applyFont="1" applyFill="1" applyBorder="1" applyAlignment="1" applyProtection="1">
      <alignment horizontal="center" vertical="center" wrapText="1"/>
    </xf>
    <xf numFmtId="0" fontId="0" fillId="5" borderId="0" xfId="0" applyFill="1" applyBorder="1" applyProtection="1"/>
    <xf numFmtId="0" fontId="0" fillId="0" borderId="0" xfId="0" applyBorder="1" applyProtection="1"/>
    <xf numFmtId="0" fontId="19" fillId="0" borderId="6" xfId="0" applyFont="1" applyBorder="1" applyAlignment="1" applyProtection="1">
      <alignment horizontal="left" vertical="top"/>
    </xf>
    <xf numFmtId="0" fontId="19" fillId="5" borderId="0" xfId="0" applyFont="1" applyFill="1" applyBorder="1" applyAlignment="1" applyProtection="1">
      <alignment vertical="top"/>
    </xf>
    <xf numFmtId="0" fontId="19" fillId="5" borderId="13" xfId="0" applyFont="1" applyFill="1" applyBorder="1" applyAlignment="1" applyProtection="1">
      <alignment vertical="top"/>
    </xf>
    <xf numFmtId="0" fontId="3" fillId="5" borderId="7" xfId="0" applyFont="1" applyFill="1" applyBorder="1" applyAlignment="1" applyProtection="1">
      <alignment vertical="center" wrapText="1"/>
    </xf>
    <xf numFmtId="0" fontId="7" fillId="5" borderId="7" xfId="0" applyFont="1" applyFill="1" applyBorder="1" applyAlignment="1" applyProtection="1">
      <alignment vertical="center" wrapText="1"/>
    </xf>
    <xf numFmtId="0" fontId="6" fillId="5" borderId="7" xfId="0" applyFont="1" applyFill="1" applyBorder="1" applyAlignment="1">
      <alignment horizontal="justify" vertical="center" wrapText="1"/>
    </xf>
    <xf numFmtId="0" fontId="6"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6" fillId="3" borderId="7" xfId="1" applyNumberFormat="1" applyFont="1" applyFill="1" applyBorder="1" applyAlignment="1" applyProtection="1">
      <alignment horizontal="center" vertical="center" wrapText="1"/>
      <protection locked="0"/>
    </xf>
    <xf numFmtId="10" fontId="6" fillId="0" borderId="7" xfId="2" applyNumberFormat="1" applyFont="1" applyFill="1" applyBorder="1" applyAlignment="1" applyProtection="1">
      <alignment horizontal="center" vertical="center" wrapText="1"/>
      <protection locked="0"/>
    </xf>
    <xf numFmtId="0" fontId="3" fillId="0" borderId="6" xfId="0" applyFont="1" applyFill="1" applyBorder="1" applyProtection="1"/>
    <xf numFmtId="0" fontId="3" fillId="0" borderId="6" xfId="0" applyFont="1" applyFill="1" applyBorder="1" applyAlignment="1" applyProtection="1">
      <alignment horizontal="center" vertical="center" wrapText="1"/>
    </xf>
    <xf numFmtId="9" fontId="16" fillId="0" borderId="6" xfId="2" applyFont="1" applyBorder="1" applyAlignment="1" applyProtection="1">
      <alignment vertical="center"/>
    </xf>
    <xf numFmtId="0" fontId="6" fillId="0" borderId="6" xfId="0" applyFont="1" applyFill="1" applyBorder="1" applyAlignment="1" applyProtection="1">
      <alignment horizontal="center" vertical="center" wrapText="1"/>
    </xf>
    <xf numFmtId="9" fontId="7" fillId="0" borderId="6" xfId="2" applyFont="1" applyFill="1" applyBorder="1" applyAlignment="1" applyProtection="1">
      <alignment horizontal="center" vertical="center" wrapText="1"/>
    </xf>
    <xf numFmtId="9" fontId="7" fillId="0" borderId="6" xfId="0" applyNumberFormat="1" applyFont="1" applyFill="1" applyBorder="1" applyAlignment="1" applyProtection="1">
      <alignment horizontal="center" vertical="center" wrapText="1"/>
    </xf>
    <xf numFmtId="9" fontId="7" fillId="0" borderId="6" xfId="2" applyFont="1" applyBorder="1" applyAlignment="1" applyProtection="1">
      <alignment horizontal="center" vertical="center" wrapText="1"/>
    </xf>
    <xf numFmtId="0" fontId="7" fillId="0" borderId="6" xfId="0" applyFont="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4" fillId="0" borderId="6" xfId="0" applyFont="1" applyFill="1" applyBorder="1" applyAlignment="1">
      <alignment horizontal="center" vertical="center" wrapText="1"/>
    </xf>
    <xf numFmtId="0" fontId="7" fillId="0" borderId="7" xfId="0" applyFont="1" applyFill="1" applyBorder="1" applyAlignment="1" applyProtection="1">
      <alignment horizontal="center" vertical="center" wrapText="1"/>
    </xf>
    <xf numFmtId="0" fontId="11" fillId="5" borderId="0" xfId="0" applyFont="1" applyFill="1" applyProtection="1"/>
    <xf numFmtId="0" fontId="11" fillId="0" borderId="0" xfId="0" applyFont="1" applyFill="1" applyAlignment="1" applyProtection="1">
      <alignment horizontal="justify" vertical="center" wrapText="1"/>
    </xf>
    <xf numFmtId="0" fontId="21" fillId="8" borderId="0" xfId="0" applyFont="1" applyFill="1" applyBorder="1" applyAlignment="1" applyProtection="1">
      <alignment vertical="center" wrapText="1"/>
    </xf>
    <xf numFmtId="0" fontId="22" fillId="8" borderId="0" xfId="0" applyFont="1" applyFill="1" applyAlignment="1" applyProtection="1">
      <alignment horizontal="justify" vertical="center" wrapText="1"/>
    </xf>
    <xf numFmtId="0" fontId="22" fillId="0" borderId="0" xfId="0" applyFont="1" applyFill="1" applyAlignment="1" applyProtection="1">
      <alignment horizontal="justify" vertical="center" wrapText="1"/>
    </xf>
    <xf numFmtId="0" fontId="22" fillId="0" borderId="0" xfId="0" applyFont="1" applyProtection="1"/>
    <xf numFmtId="3" fontId="23" fillId="2" borderId="6" xfId="0" applyNumberFormat="1" applyFont="1" applyFill="1" applyBorder="1" applyAlignment="1" applyProtection="1">
      <alignment vertical="center" wrapText="1"/>
    </xf>
    <xf numFmtId="3" fontId="8" fillId="2" borderId="7" xfId="0" applyNumberFormat="1" applyFont="1" applyFill="1" applyBorder="1" applyAlignment="1" applyProtection="1">
      <alignment horizontal="center" vertical="center" wrapText="1"/>
    </xf>
    <xf numFmtId="3" fontId="8" fillId="3" borderId="7" xfId="0" applyNumberFormat="1" applyFont="1" applyFill="1" applyBorder="1" applyAlignment="1" applyProtection="1">
      <alignment horizontal="center" vertical="center" wrapText="1"/>
    </xf>
    <xf numFmtId="0" fontId="22" fillId="5" borderId="14" xfId="0" applyFont="1" applyFill="1" applyBorder="1" applyAlignment="1" applyProtection="1">
      <alignment vertical="center" wrapText="1"/>
    </xf>
    <xf numFmtId="0" fontId="16" fillId="5" borderId="15" xfId="0" applyFont="1" applyFill="1" applyBorder="1" applyAlignment="1" applyProtection="1">
      <alignment vertical="center" wrapText="1"/>
    </xf>
    <xf numFmtId="0" fontId="26" fillId="0" borderId="15" xfId="0" applyFont="1" applyFill="1" applyBorder="1" applyAlignment="1">
      <alignment horizontal="justify" vertical="center" wrapText="1"/>
    </xf>
    <xf numFmtId="0" fontId="13" fillId="0" borderId="15" xfId="0" applyFont="1" applyFill="1" applyBorder="1" applyAlignment="1">
      <alignment horizontal="justify" vertical="center" wrapText="1"/>
    </xf>
    <xf numFmtId="0" fontId="26" fillId="0" borderId="15" xfId="0" applyFont="1" applyFill="1" applyBorder="1" applyAlignment="1">
      <alignment horizontal="center" vertical="center" wrapText="1"/>
    </xf>
    <xf numFmtId="0" fontId="27" fillId="0" borderId="15" xfId="0" applyFont="1" applyBorder="1" applyAlignment="1" applyProtection="1">
      <alignment vertical="center" wrapText="1"/>
    </xf>
    <xf numFmtId="9" fontId="28" fillId="3" borderId="15" xfId="2" applyFont="1" applyFill="1" applyBorder="1" applyAlignment="1" applyProtection="1">
      <alignment horizontal="center" vertical="center" wrapText="1"/>
    </xf>
    <xf numFmtId="165" fontId="28" fillId="0" borderId="6" xfId="1" applyNumberFormat="1" applyFont="1" applyFill="1" applyBorder="1" applyAlignment="1" applyProtection="1">
      <alignment horizontal="center" vertical="center" wrapText="1"/>
    </xf>
    <xf numFmtId="3" fontId="28" fillId="0" borderId="15" xfId="0" applyNumberFormat="1" applyFont="1" applyFill="1" applyBorder="1" applyAlignment="1" applyProtection="1">
      <alignment horizontal="center" vertical="center" wrapText="1"/>
    </xf>
    <xf numFmtId="165" fontId="28" fillId="5" borderId="16" xfId="1" applyNumberFormat="1" applyFont="1" applyFill="1" applyBorder="1" applyAlignment="1" applyProtection="1">
      <alignment horizontal="center" vertical="center" wrapText="1"/>
      <protection locked="0"/>
    </xf>
    <xf numFmtId="0" fontId="22" fillId="5" borderId="17" xfId="0" applyFont="1" applyFill="1" applyBorder="1" applyAlignment="1" applyProtection="1">
      <alignment vertical="center" wrapText="1"/>
    </xf>
    <xf numFmtId="0" fontId="16" fillId="5" borderId="6" xfId="0" applyFont="1" applyFill="1" applyBorder="1" applyAlignment="1" applyProtection="1">
      <alignment vertical="center" wrapText="1"/>
    </xf>
    <xf numFmtId="0" fontId="26" fillId="0" borderId="6" xfId="0" applyFont="1" applyFill="1" applyBorder="1" applyAlignment="1">
      <alignment horizontal="justify" vertical="center" wrapText="1"/>
    </xf>
    <xf numFmtId="0" fontId="13" fillId="0" borderId="6" xfId="0" applyFont="1" applyFill="1" applyBorder="1" applyAlignment="1">
      <alignment horizontal="justify" vertical="center" wrapText="1"/>
    </xf>
    <xf numFmtId="9" fontId="26" fillId="0" borderId="6" xfId="0" applyNumberFormat="1" applyFont="1" applyFill="1" applyBorder="1" applyAlignment="1">
      <alignment horizontal="center" vertical="center" wrapText="1"/>
    </xf>
    <xf numFmtId="9" fontId="27" fillId="0" borderId="6" xfId="0" applyNumberFormat="1" applyFont="1" applyBorder="1" applyAlignment="1" applyProtection="1">
      <alignment vertical="center" wrapText="1"/>
    </xf>
    <xf numFmtId="9" fontId="28" fillId="3" borderId="6" xfId="2" applyFont="1" applyFill="1" applyBorder="1" applyAlignment="1" applyProtection="1">
      <alignment horizontal="center" vertical="center" wrapText="1"/>
    </xf>
    <xf numFmtId="0" fontId="28" fillId="0" borderId="6" xfId="0" applyFont="1" applyBorder="1" applyAlignment="1" applyProtection="1">
      <alignment horizontal="justify" vertical="center" wrapText="1"/>
    </xf>
    <xf numFmtId="3" fontId="28" fillId="0" borderId="6" xfId="0" applyNumberFormat="1" applyFont="1" applyFill="1" applyBorder="1" applyAlignment="1" applyProtection="1">
      <alignment horizontal="center" vertical="center" wrapText="1"/>
    </xf>
    <xf numFmtId="165" fontId="28" fillId="5" borderId="18" xfId="1" applyNumberFormat="1" applyFont="1" applyFill="1" applyBorder="1" applyAlignment="1" applyProtection="1">
      <alignment horizontal="center" vertical="center" wrapText="1"/>
      <protection locked="0"/>
    </xf>
    <xf numFmtId="0" fontId="22" fillId="5" borderId="6" xfId="0" applyFont="1" applyFill="1" applyBorder="1" applyAlignment="1" applyProtection="1">
      <alignment vertical="center" wrapText="1"/>
    </xf>
    <xf numFmtId="0" fontId="13" fillId="0" borderId="11" xfId="0" applyFont="1" applyBorder="1" applyAlignment="1" applyProtection="1">
      <alignment horizontal="justify" vertical="center" wrapText="1"/>
    </xf>
    <xf numFmtId="0" fontId="22" fillId="5" borderId="22" xfId="0" applyFont="1" applyFill="1" applyBorder="1" applyAlignment="1" applyProtection="1">
      <alignment vertical="center" wrapText="1"/>
    </xf>
    <xf numFmtId="0" fontId="16" fillId="5" borderId="23" xfId="0" applyFont="1" applyFill="1" applyBorder="1" applyAlignment="1" applyProtection="1">
      <alignment vertical="center" wrapText="1"/>
    </xf>
    <xf numFmtId="0" fontId="26" fillId="0" borderId="23" xfId="0" applyFont="1" applyFill="1" applyBorder="1" applyAlignment="1">
      <alignment horizontal="justify" vertical="center" wrapText="1"/>
    </xf>
    <xf numFmtId="0" fontId="13" fillId="0" borderId="23" xfId="0" applyFont="1" applyFill="1" applyBorder="1" applyAlignment="1">
      <alignment horizontal="justify" vertical="center" wrapText="1"/>
    </xf>
    <xf numFmtId="0" fontId="26" fillId="0" borderId="23" xfId="0" applyFont="1" applyFill="1" applyBorder="1" applyAlignment="1">
      <alignment horizontal="center" vertical="center" wrapText="1"/>
    </xf>
    <xf numFmtId="0" fontId="26" fillId="5" borderId="23" xfId="0" applyFont="1" applyFill="1" applyBorder="1" applyAlignment="1">
      <alignment horizontal="center" vertical="center" wrapText="1"/>
    </xf>
    <xf numFmtId="0" fontId="27" fillId="0" borderId="23" xfId="0" applyFont="1" applyBorder="1" applyAlignment="1" applyProtection="1">
      <alignment vertical="center" wrapText="1"/>
    </xf>
    <xf numFmtId="9" fontId="28" fillId="3" borderId="23" xfId="2" applyFont="1" applyFill="1" applyBorder="1" applyAlignment="1" applyProtection="1">
      <alignment horizontal="center" vertical="center" wrapText="1"/>
    </xf>
    <xf numFmtId="3" fontId="28" fillId="0" borderId="23" xfId="0" applyNumberFormat="1" applyFont="1" applyFill="1" applyBorder="1" applyAlignment="1" applyProtection="1">
      <alignment horizontal="center" vertical="center" wrapText="1"/>
    </xf>
    <xf numFmtId="0" fontId="29" fillId="0" borderId="25" xfId="0" applyFont="1" applyBorder="1" applyAlignment="1" applyProtection="1">
      <alignment wrapText="1"/>
    </xf>
    <xf numFmtId="9" fontId="29" fillId="0" borderId="26" xfId="2" applyFont="1" applyBorder="1" applyProtection="1"/>
    <xf numFmtId="0" fontId="22" fillId="0" borderId="27" xfId="0" applyFont="1" applyBorder="1" applyAlignment="1" applyProtection="1"/>
    <xf numFmtId="165" fontId="22" fillId="0" borderId="28" xfId="0" applyNumberFormat="1" applyFont="1" applyBorder="1" applyAlignment="1" applyProtection="1"/>
    <xf numFmtId="0" fontId="22" fillId="0" borderId="28" xfId="0" applyFont="1" applyBorder="1" applyAlignment="1" applyProtection="1"/>
    <xf numFmtId="9" fontId="31" fillId="0" borderId="29" xfId="2" applyFont="1" applyFill="1" applyBorder="1" applyAlignment="1" applyProtection="1">
      <alignment vertical="center"/>
    </xf>
    <xf numFmtId="3" fontId="22" fillId="5" borderId="25" xfId="0" applyNumberFormat="1" applyFont="1" applyFill="1" applyBorder="1" applyAlignment="1" applyProtection="1"/>
    <xf numFmtId="0" fontId="32" fillId="0" borderId="0" xfId="0" applyFont="1" applyBorder="1" applyAlignment="1" applyProtection="1">
      <alignment wrapText="1"/>
    </xf>
    <xf numFmtId="0" fontId="22" fillId="5" borderId="0" xfId="0" applyFont="1" applyFill="1" applyProtection="1"/>
    <xf numFmtId="0" fontId="29" fillId="0" borderId="6" xfId="0" applyFont="1" applyBorder="1" applyAlignment="1" applyProtection="1">
      <alignment horizontal="left" vertical="top"/>
    </xf>
    <xf numFmtId="0" fontId="29" fillId="0" borderId="6" xfId="0" applyFont="1" applyBorder="1" applyAlignment="1" applyProtection="1">
      <alignment vertical="top"/>
    </xf>
    <xf numFmtId="0" fontId="29" fillId="5" borderId="0" xfId="0" applyFont="1" applyFill="1" applyBorder="1" applyAlignment="1" applyProtection="1">
      <alignment vertical="top"/>
    </xf>
    <xf numFmtId="0" fontId="22" fillId="0" borderId="6" xfId="0" applyFont="1" applyBorder="1" applyAlignment="1" applyProtection="1"/>
    <xf numFmtId="0" fontId="29" fillId="5" borderId="30" xfId="0" applyFont="1" applyFill="1" applyBorder="1" applyAlignment="1" applyProtection="1">
      <alignment vertical="top"/>
    </xf>
    <xf numFmtId="0" fontId="22" fillId="0" borderId="0" xfId="0" applyFont="1" applyAlignment="1" applyProtection="1">
      <alignment horizontal="center" vertical="center" wrapText="1"/>
    </xf>
    <xf numFmtId="165" fontId="22" fillId="0" borderId="0" xfId="0" applyNumberFormat="1" applyFont="1" applyProtection="1"/>
    <xf numFmtId="164" fontId="22" fillId="0" borderId="0" xfId="1" applyFont="1" applyProtection="1"/>
    <xf numFmtId="164" fontId="22" fillId="0" borderId="0" xfId="0" applyNumberFormat="1" applyFont="1" applyProtection="1"/>
    <xf numFmtId="0" fontId="0" fillId="0" borderId="0" xfId="0" applyFont="1" applyProtection="1"/>
    <xf numFmtId="0" fontId="20" fillId="7" borderId="1" xfId="0" applyFont="1" applyFill="1" applyBorder="1" applyAlignment="1" applyProtection="1">
      <alignment horizontal="center"/>
    </xf>
    <xf numFmtId="0" fontId="20" fillId="7" borderId="0" xfId="0" applyFont="1" applyFill="1" applyBorder="1" applyAlignment="1" applyProtection="1">
      <alignment horizontal="center"/>
    </xf>
    <xf numFmtId="0" fontId="20" fillId="7" borderId="1" xfId="0" applyFont="1" applyFill="1" applyBorder="1" applyAlignment="1" applyProtection="1">
      <alignment horizontal="center"/>
    </xf>
    <xf numFmtId="0" fontId="20" fillId="7" borderId="0" xfId="0" applyFont="1" applyFill="1" applyBorder="1" applyAlignment="1" applyProtection="1">
      <alignment horizontal="center"/>
    </xf>
    <xf numFmtId="0" fontId="16" fillId="5" borderId="7" xfId="0" applyFont="1" applyFill="1" applyBorder="1" applyAlignment="1" applyProtection="1">
      <alignment horizontal="center" vertical="center" wrapText="1"/>
    </xf>
    <xf numFmtId="0" fontId="13" fillId="0" borderId="11" xfId="0" applyFont="1" applyFill="1" applyBorder="1" applyAlignment="1" applyProtection="1">
      <alignment horizontal="justify" vertical="center" wrapText="1"/>
    </xf>
    <xf numFmtId="0" fontId="28" fillId="0" borderId="6" xfId="0" applyFont="1" applyFill="1" applyBorder="1" applyAlignment="1" applyProtection="1">
      <alignment horizontal="justify" vertical="center" wrapText="1"/>
    </xf>
    <xf numFmtId="165" fontId="22" fillId="0" borderId="0" xfId="1" applyNumberFormat="1" applyFont="1" applyProtection="1"/>
    <xf numFmtId="0" fontId="20" fillId="7" borderId="0" xfId="0" applyFont="1" applyFill="1" applyBorder="1" applyAlignment="1" applyProtection="1"/>
    <xf numFmtId="0" fontId="20" fillId="8" borderId="0" xfId="0" applyFont="1" applyFill="1" applyBorder="1" applyAlignment="1" applyProtection="1">
      <alignment vertical="center" wrapText="1"/>
    </xf>
    <xf numFmtId="0" fontId="20" fillId="8" borderId="0" xfId="0" applyFont="1" applyFill="1" applyBorder="1" applyAlignment="1" applyProtection="1">
      <alignment horizontal="center" vertical="center" wrapText="1"/>
    </xf>
    <xf numFmtId="0" fontId="11" fillId="8" borderId="0" xfId="0" applyFont="1" applyFill="1" applyAlignment="1" applyProtection="1">
      <alignment horizontal="justify" vertical="center" wrapText="1"/>
    </xf>
    <xf numFmtId="0" fontId="11" fillId="0" borderId="0" xfId="0" applyFont="1" applyProtection="1"/>
    <xf numFmtId="3" fontId="8" fillId="2" borderId="6" xfId="0" applyNumberFormat="1" applyFont="1" applyFill="1" applyBorder="1" applyAlignment="1" applyProtection="1">
      <alignment horizontal="center" vertical="center" wrapText="1"/>
    </xf>
    <xf numFmtId="3" fontId="8" fillId="3" borderId="6" xfId="0" applyNumberFormat="1" applyFont="1" applyFill="1" applyBorder="1" applyAlignment="1" applyProtection="1">
      <alignment horizontal="right" vertical="center" wrapText="1"/>
    </xf>
    <xf numFmtId="3" fontId="8" fillId="3" borderId="6" xfId="0" applyNumberFormat="1" applyFont="1" applyFill="1" applyBorder="1" applyAlignment="1" applyProtection="1">
      <alignment horizontal="center" vertical="center" wrapText="1"/>
    </xf>
    <xf numFmtId="0" fontId="11" fillId="5" borderId="6" xfId="0" applyFont="1" applyFill="1" applyBorder="1" applyAlignment="1" applyProtection="1">
      <alignment vertical="center" wrapText="1"/>
    </xf>
    <xf numFmtId="0" fontId="13" fillId="5" borderId="6" xfId="0" applyFont="1" applyFill="1" applyBorder="1" applyAlignment="1">
      <alignment horizontal="justify" vertical="center" wrapText="1"/>
    </xf>
    <xf numFmtId="9" fontId="13" fillId="0" borderId="6" xfId="0" applyNumberFormat="1" applyFont="1" applyFill="1" applyBorder="1" applyAlignment="1">
      <alignment horizontal="center" vertical="center" wrapText="1"/>
    </xf>
    <xf numFmtId="9" fontId="13" fillId="5" borderId="6" xfId="0" applyNumberFormat="1" applyFont="1" applyFill="1" applyBorder="1" applyAlignment="1">
      <alignment horizontal="center" vertical="center" wrapText="1"/>
    </xf>
    <xf numFmtId="9" fontId="16" fillId="0" borderId="6" xfId="2" applyFont="1" applyBorder="1" applyAlignment="1" applyProtection="1">
      <alignment vertical="center" wrapText="1"/>
    </xf>
    <xf numFmtId="9" fontId="13" fillId="3" borderId="6" xfId="2" applyFont="1" applyFill="1" applyBorder="1" applyAlignment="1" applyProtection="1">
      <alignment horizontal="center" vertical="center" wrapText="1"/>
    </xf>
    <xf numFmtId="165" fontId="13" fillId="0" borderId="11" xfId="1" applyNumberFormat="1" applyFont="1" applyFill="1" applyBorder="1" applyAlignment="1" applyProtection="1">
      <alignment horizontal="center" vertical="center" wrapText="1"/>
    </xf>
    <xf numFmtId="3" fontId="8" fillId="0" borderId="6" xfId="0" applyNumberFormat="1" applyFont="1" applyFill="1" applyBorder="1" applyAlignment="1" applyProtection="1">
      <alignment horizontal="center" vertical="center" wrapText="1"/>
    </xf>
    <xf numFmtId="0" fontId="13" fillId="6" borderId="11" xfId="1" applyNumberFormat="1" applyFont="1" applyFill="1" applyBorder="1" applyAlignment="1" applyProtection="1">
      <alignment horizontal="center" vertical="center" wrapText="1"/>
    </xf>
    <xf numFmtId="0" fontId="13" fillId="3" borderId="11" xfId="1" applyNumberFormat="1" applyFont="1" applyFill="1" applyBorder="1" applyAlignment="1" applyProtection="1">
      <alignment horizontal="center" vertical="center" wrapText="1"/>
      <protection locked="0"/>
    </xf>
    <xf numFmtId="0" fontId="13" fillId="0" borderId="6" xfId="0" applyFont="1" applyFill="1" applyBorder="1" applyAlignment="1">
      <alignment horizontal="center" vertical="center" wrapText="1"/>
    </xf>
    <xf numFmtId="0" fontId="16" fillId="0" borderId="6" xfId="0" applyFont="1" applyBorder="1" applyAlignment="1" applyProtection="1">
      <alignment vertical="center" wrapText="1"/>
    </xf>
    <xf numFmtId="0" fontId="13" fillId="5" borderId="6" xfId="0" applyFont="1" applyFill="1" applyBorder="1" applyAlignment="1">
      <alignment horizontal="center" vertical="center" wrapText="1"/>
    </xf>
    <xf numFmtId="0" fontId="11" fillId="5" borderId="7" xfId="0" applyFont="1" applyFill="1" applyBorder="1" applyAlignment="1" applyProtection="1">
      <alignment vertical="center" wrapText="1"/>
    </xf>
    <xf numFmtId="0" fontId="16" fillId="5" borderId="7" xfId="0" applyFont="1" applyFill="1" applyBorder="1" applyAlignment="1" applyProtection="1">
      <alignment vertical="center" wrapText="1"/>
    </xf>
    <xf numFmtId="0" fontId="13" fillId="5" borderId="7" xfId="0" applyFont="1" applyFill="1" applyBorder="1" applyAlignment="1">
      <alignment horizontal="justify" vertical="center" wrapText="1"/>
    </xf>
    <xf numFmtId="0" fontId="13" fillId="5" borderId="7" xfId="0" applyFont="1" applyFill="1" applyBorder="1" applyAlignment="1">
      <alignment horizontal="center" vertical="center" wrapText="1"/>
    </xf>
    <xf numFmtId="0" fontId="16" fillId="0" borderId="7" xfId="0" applyFont="1" applyBorder="1" applyAlignment="1" applyProtection="1">
      <alignment vertical="center" wrapText="1"/>
    </xf>
    <xf numFmtId="9" fontId="13" fillId="3" borderId="7" xfId="2" applyFont="1" applyFill="1" applyBorder="1" applyAlignment="1" applyProtection="1">
      <alignment horizontal="center" vertical="center" wrapText="1"/>
    </xf>
    <xf numFmtId="0" fontId="13" fillId="0" borderId="9" xfId="0" applyFont="1" applyBorder="1" applyAlignment="1" applyProtection="1">
      <alignment horizontal="justify" vertical="center" wrapText="1"/>
    </xf>
    <xf numFmtId="164" fontId="11" fillId="0" borderId="0" xfId="1" applyFont="1" applyFill="1" applyProtection="1"/>
    <xf numFmtId="0" fontId="16" fillId="0" borderId="32" xfId="0" applyFont="1" applyBorder="1" applyAlignment="1" applyProtection="1">
      <alignment wrapText="1"/>
    </xf>
    <xf numFmtId="0" fontId="16" fillId="0" borderId="32" xfId="0" applyFont="1" applyBorder="1" applyAlignment="1" applyProtection="1">
      <alignment horizontal="center" wrapText="1"/>
    </xf>
    <xf numFmtId="9" fontId="16" fillId="0" borderId="32" xfId="2" applyFont="1" applyBorder="1" applyAlignment="1" applyProtection="1">
      <alignment horizontal="center"/>
    </xf>
    <xf numFmtId="9" fontId="16" fillId="0" borderId="32" xfId="2" applyFont="1" applyBorder="1" applyAlignment="1" applyProtection="1">
      <alignment vertical="center"/>
    </xf>
    <xf numFmtId="3" fontId="11" fillId="5" borderId="33" xfId="0" applyNumberFormat="1" applyFont="1" applyFill="1" applyBorder="1" applyAlignment="1" applyProtection="1"/>
    <xf numFmtId="0" fontId="33" fillId="0" borderId="0" xfId="0" applyFont="1" applyBorder="1" applyAlignment="1" applyProtection="1">
      <alignment wrapText="1"/>
    </xf>
    <xf numFmtId="0" fontId="33" fillId="0" borderId="0" xfId="0" applyFont="1" applyBorder="1" applyAlignment="1" applyProtection="1">
      <alignment horizontal="center" wrapText="1"/>
    </xf>
    <xf numFmtId="0" fontId="16" fillId="0" borderId="6" xfId="0" applyFont="1" applyBorder="1" applyAlignment="1" applyProtection="1">
      <alignment horizontal="left" vertical="top"/>
    </xf>
    <xf numFmtId="0" fontId="16" fillId="0" borderId="6" xfId="0" applyFont="1" applyBorder="1" applyAlignment="1" applyProtection="1">
      <alignment vertical="top"/>
    </xf>
    <xf numFmtId="0" fontId="16" fillId="0" borderId="6" xfId="0" applyFont="1" applyBorder="1" applyAlignment="1" applyProtection="1">
      <alignment horizontal="center" vertical="top"/>
    </xf>
    <xf numFmtId="0" fontId="16" fillId="5" borderId="0" xfId="0" applyFont="1" applyFill="1" applyBorder="1" applyAlignment="1" applyProtection="1">
      <alignment vertical="top"/>
    </xf>
    <xf numFmtId="0" fontId="11" fillId="0" borderId="6" xfId="0" applyFont="1" applyBorder="1" applyAlignment="1" applyProtection="1"/>
    <xf numFmtId="165" fontId="16" fillId="0" borderId="6" xfId="0" applyNumberFormat="1" applyFont="1" applyBorder="1" applyAlignment="1" applyProtection="1">
      <alignment vertical="top"/>
    </xf>
    <xf numFmtId="0" fontId="11" fillId="0" borderId="0" xfId="0" applyFont="1" applyAlignment="1" applyProtection="1">
      <alignment horizontal="center" vertical="center" wrapText="1"/>
    </xf>
    <xf numFmtId="0" fontId="11" fillId="0" borderId="0" xfId="0" applyFont="1" applyAlignment="1" applyProtection="1">
      <alignment horizontal="center"/>
    </xf>
    <xf numFmtId="0" fontId="11" fillId="0" borderId="0" xfId="0" applyFont="1" applyAlignment="1" applyProtection="1"/>
    <xf numFmtId="165" fontId="11" fillId="0" borderId="0" xfId="0" applyNumberFormat="1" applyFont="1" applyAlignment="1" applyProtection="1"/>
    <xf numFmtId="165" fontId="11" fillId="0" borderId="0" xfId="0" applyNumberFormat="1" applyFont="1" applyProtection="1"/>
    <xf numFmtId="164" fontId="11" fillId="0" borderId="0" xfId="0" applyNumberFormat="1" applyFont="1" applyAlignment="1" applyProtection="1"/>
    <xf numFmtId="165" fontId="30" fillId="0" borderId="0" xfId="0" applyNumberFormat="1" applyFont="1" applyFill="1" applyAlignment="1" applyProtection="1">
      <alignment vertical="center"/>
    </xf>
    <xf numFmtId="165" fontId="11" fillId="0" borderId="0" xfId="0" applyNumberFormat="1" applyFont="1" applyFill="1" applyProtection="1"/>
    <xf numFmtId="0" fontId="11" fillId="0" borderId="0" xfId="0" applyFont="1" applyFill="1" applyProtection="1"/>
    <xf numFmtId="164" fontId="11" fillId="0" borderId="0" xfId="0" applyNumberFormat="1" applyFont="1" applyProtection="1"/>
    <xf numFmtId="164" fontId="11" fillId="0" borderId="0" xfId="1" applyFont="1" applyAlignment="1" applyProtection="1"/>
    <xf numFmtId="164" fontId="11" fillId="0" borderId="0" xfId="1" applyFont="1" applyProtection="1"/>
    <xf numFmtId="167" fontId="11" fillId="0" borderId="0" xfId="1" applyNumberFormat="1" applyFont="1" applyProtection="1"/>
    <xf numFmtId="165" fontId="8" fillId="0" borderId="6" xfId="1" applyNumberFormat="1" applyFont="1" applyFill="1" applyBorder="1" applyAlignment="1" applyProtection="1">
      <alignment vertical="center" wrapText="1"/>
      <protection locked="0"/>
    </xf>
    <xf numFmtId="0" fontId="26" fillId="0" borderId="0" xfId="0" applyFont="1" applyFill="1" applyAlignment="1" applyProtection="1">
      <alignment horizontal="center" vertical="center" wrapText="1"/>
    </xf>
    <xf numFmtId="167" fontId="11" fillId="0" borderId="0" xfId="1" applyNumberFormat="1" applyFont="1" applyAlignment="1" applyProtection="1"/>
    <xf numFmtId="0" fontId="22" fillId="0" borderId="0" xfId="0" applyNumberFormat="1" applyFont="1" applyProtection="1"/>
    <xf numFmtId="164" fontId="3" fillId="0" borderId="0" xfId="1" applyFont="1" applyFill="1" applyBorder="1" applyProtection="1"/>
    <xf numFmtId="0" fontId="35" fillId="0" borderId="0" xfId="0" applyFont="1" applyFill="1" applyBorder="1" applyProtection="1"/>
    <xf numFmtId="167" fontId="3" fillId="0" borderId="0" xfId="1" applyNumberFormat="1" applyFont="1" applyFill="1" applyBorder="1" applyProtection="1"/>
    <xf numFmtId="164" fontId="35" fillId="0" borderId="0" xfId="0" applyNumberFormat="1" applyFont="1" applyFill="1" applyBorder="1" applyProtection="1"/>
    <xf numFmtId="167" fontId="3" fillId="0" borderId="0" xfId="0" applyNumberFormat="1" applyFont="1" applyFill="1" applyBorder="1" applyProtection="1"/>
    <xf numFmtId="164" fontId="2" fillId="0" borderId="0" xfId="1" applyFont="1" applyFill="1" applyBorder="1" applyAlignment="1" applyProtection="1">
      <alignment horizontal="center"/>
    </xf>
    <xf numFmtId="164" fontId="6" fillId="2" borderId="6" xfId="1" applyFont="1" applyFill="1" applyBorder="1" applyAlignment="1" applyProtection="1">
      <alignment horizontal="center" vertical="center" wrapText="1"/>
    </xf>
    <xf numFmtId="164" fontId="0" fillId="5" borderId="0" xfId="1" applyFont="1" applyFill="1" applyBorder="1" applyProtection="1"/>
    <xf numFmtId="0" fontId="28" fillId="0" borderId="7" xfId="0" applyFont="1" applyFill="1" applyBorder="1" applyAlignment="1" applyProtection="1">
      <alignment horizontal="justify" vertical="center" wrapText="1"/>
    </xf>
    <xf numFmtId="167" fontId="0" fillId="0" borderId="0" xfId="1" applyNumberFormat="1" applyFont="1"/>
    <xf numFmtId="167" fontId="6" fillId="6" borderId="6" xfId="1" applyNumberFormat="1" applyFont="1" applyFill="1" applyBorder="1" applyAlignment="1" applyProtection="1">
      <alignment horizontal="center" vertical="center" wrapText="1"/>
    </xf>
    <xf numFmtId="167" fontId="6" fillId="0" borderId="6" xfId="1" applyNumberFormat="1" applyFont="1" applyFill="1" applyBorder="1" applyAlignment="1" applyProtection="1">
      <alignment horizontal="center" vertical="center" wrapText="1"/>
    </xf>
    <xf numFmtId="164" fontId="15" fillId="0" borderId="0" xfId="1" applyFont="1" applyFill="1" applyBorder="1" applyProtection="1"/>
    <xf numFmtId="164" fontId="36" fillId="0" borderId="0" xfId="1" applyFont="1" applyFill="1" applyBorder="1" applyProtection="1"/>
    <xf numFmtId="164" fontId="34" fillId="0" borderId="0" xfId="1" applyFont="1" applyFill="1" applyBorder="1" applyProtection="1"/>
    <xf numFmtId="167" fontId="34" fillId="0" borderId="0" xfId="1" applyNumberFormat="1" applyFont="1" applyFill="1" applyBorder="1" applyProtection="1"/>
    <xf numFmtId="167" fontId="0" fillId="0" borderId="0" xfId="1" applyNumberFormat="1" applyFont="1" applyFill="1"/>
    <xf numFmtId="167" fontId="3" fillId="0" borderId="0" xfId="1" applyNumberFormat="1" applyFont="1" applyFill="1" applyBorder="1" applyAlignment="1" applyProtection="1">
      <alignment horizontal="center" vertical="center" wrapText="1"/>
    </xf>
    <xf numFmtId="0" fontId="13" fillId="5" borderId="6" xfId="0" applyFont="1" applyFill="1" applyBorder="1" applyAlignment="1" applyProtection="1">
      <alignment horizontal="center" vertical="center" wrapText="1"/>
    </xf>
    <xf numFmtId="167" fontId="0" fillId="5" borderId="0" xfId="1" applyNumberFormat="1" applyFont="1" applyFill="1" applyBorder="1" applyProtection="1"/>
    <xf numFmtId="167" fontId="37" fillId="5" borderId="0" xfId="1" applyNumberFormat="1" applyFont="1" applyFill="1" applyBorder="1" applyProtection="1"/>
    <xf numFmtId="167" fontId="38" fillId="5" borderId="0" xfId="1" applyNumberFormat="1" applyFont="1" applyFill="1" applyBorder="1" applyProtection="1"/>
    <xf numFmtId="167" fontId="5" fillId="0" borderId="0" xfId="1" applyNumberFormat="1" applyFont="1" applyFill="1" applyBorder="1" applyProtection="1"/>
    <xf numFmtId="9" fontId="16" fillId="0" borderId="6" xfId="0" applyNumberFormat="1" applyFont="1" applyFill="1" applyBorder="1" applyAlignment="1" applyProtection="1">
      <alignment horizontal="center" vertical="center" wrapText="1"/>
    </xf>
    <xf numFmtId="9" fontId="6" fillId="0" borderId="6" xfId="2" applyFont="1" applyFill="1" applyBorder="1" applyAlignment="1" applyProtection="1">
      <alignment horizontal="center" vertical="center" wrapText="1"/>
    </xf>
    <xf numFmtId="0" fontId="20" fillId="7" borderId="0" xfId="0" applyFont="1" applyFill="1" applyBorder="1" applyAlignment="1" applyProtection="1">
      <alignment horizontal="center"/>
    </xf>
    <xf numFmtId="0" fontId="26" fillId="0" borderId="0" xfId="0" applyFont="1" applyAlignment="1" applyProtection="1">
      <alignment horizontal="center" vertical="center"/>
    </xf>
    <xf numFmtId="9" fontId="13" fillId="0" borderId="6" xfId="0" applyNumberFormat="1" applyFont="1" applyFill="1" applyBorder="1" applyAlignment="1" applyProtection="1">
      <alignment horizontal="center" vertical="center" wrapText="1"/>
    </xf>
    <xf numFmtId="0" fontId="26" fillId="0" borderId="6" xfId="0" applyFont="1" applyFill="1" applyBorder="1" applyAlignment="1" applyProtection="1">
      <alignment horizontal="center" vertical="center" wrapText="1"/>
    </xf>
    <xf numFmtId="0" fontId="28" fillId="0" borderId="23" xfId="0" applyFont="1" applyFill="1" applyBorder="1" applyAlignment="1" applyProtection="1">
      <alignment vertical="center" wrapText="1"/>
    </xf>
    <xf numFmtId="0" fontId="42" fillId="0" borderId="25" xfId="0" applyFont="1" applyBorder="1" applyAlignment="1" applyProtection="1">
      <alignment wrapText="1"/>
    </xf>
    <xf numFmtId="0" fontId="43" fillId="0" borderId="0" xfId="0" applyFont="1" applyBorder="1" applyAlignment="1" applyProtection="1">
      <alignment wrapText="1"/>
    </xf>
    <xf numFmtId="0" fontId="42" fillId="0" borderId="6" xfId="0" applyFont="1" applyBorder="1" applyAlignment="1" applyProtection="1">
      <alignment vertical="top"/>
    </xf>
    <xf numFmtId="0" fontId="26" fillId="0" borderId="0" xfId="0" applyFont="1" applyProtection="1"/>
    <xf numFmtId="0" fontId="16" fillId="0" borderId="6" xfId="0" applyFont="1" applyFill="1" applyBorder="1" applyAlignment="1" applyProtection="1">
      <alignment horizontal="center" vertical="center" wrapText="1"/>
    </xf>
    <xf numFmtId="167" fontId="25" fillId="0" borderId="0" xfId="1" applyNumberFormat="1" applyFont="1" applyFill="1" applyProtection="1"/>
    <xf numFmtId="164" fontId="0" fillId="5" borderId="0" xfId="0" applyNumberFormat="1" applyFill="1" applyBorder="1" applyProtection="1"/>
    <xf numFmtId="0" fontId="28" fillId="0" borderId="15" xfId="0" applyFont="1" applyFill="1" applyBorder="1" applyAlignment="1" applyProtection="1">
      <alignment horizontal="justify" vertical="center" wrapText="1"/>
    </xf>
    <xf numFmtId="0" fontId="28" fillId="0" borderId="23" xfId="0" applyFont="1" applyFill="1" applyBorder="1" applyAlignment="1" applyProtection="1">
      <alignment horizontal="justify" vertical="center" wrapText="1"/>
    </xf>
    <xf numFmtId="167" fontId="6" fillId="0" borderId="6" xfId="1" applyNumberFormat="1" applyFont="1" applyFill="1" applyBorder="1" applyAlignment="1" applyProtection="1">
      <alignment horizontal="center" vertical="center" wrapText="1"/>
      <protection locked="0"/>
    </xf>
    <xf numFmtId="165" fontId="6" fillId="0" borderId="7" xfId="1" applyNumberFormat="1" applyFont="1" applyFill="1" applyBorder="1" applyAlignment="1" applyProtection="1">
      <alignment horizontal="center" vertical="center" wrapText="1"/>
    </xf>
    <xf numFmtId="0" fontId="2" fillId="0" borderId="0" xfId="0" applyFont="1" applyFill="1" applyBorder="1" applyAlignment="1" applyProtection="1">
      <alignment horizontal="center"/>
    </xf>
    <xf numFmtId="0" fontId="3" fillId="0" borderId="6" xfId="0" applyFont="1" applyFill="1" applyBorder="1" applyAlignment="1" applyProtection="1">
      <alignment horizontal="center"/>
    </xf>
    <xf numFmtId="10" fontId="7" fillId="0" borderId="6" xfId="0" applyNumberFormat="1" applyFont="1" applyFill="1" applyBorder="1" applyAlignment="1" applyProtection="1">
      <alignment horizontal="center" vertical="center" wrapText="1"/>
    </xf>
    <xf numFmtId="9" fontId="6" fillId="0" borderId="6" xfId="0" applyNumberFormat="1" applyFont="1" applyFill="1" applyBorder="1" applyAlignment="1" applyProtection="1">
      <alignment horizontal="center" vertical="center" wrapText="1"/>
    </xf>
    <xf numFmtId="164" fontId="6" fillId="0" borderId="6" xfId="1" applyFont="1" applyFill="1" applyBorder="1" applyAlignment="1" applyProtection="1">
      <alignment horizontal="center" vertical="center" wrapText="1"/>
    </xf>
    <xf numFmtId="164" fontId="6" fillId="3" borderId="6" xfId="1" applyFont="1" applyFill="1" applyBorder="1" applyAlignment="1" applyProtection="1">
      <alignment horizontal="center" vertical="center" wrapText="1"/>
      <protection locked="0"/>
    </xf>
    <xf numFmtId="168" fontId="6" fillId="3" borderId="6" xfId="1" applyNumberFormat="1" applyFont="1" applyFill="1" applyBorder="1" applyAlignment="1" applyProtection="1">
      <alignment horizontal="center" vertical="center" wrapText="1"/>
      <protection locked="0"/>
    </xf>
    <xf numFmtId="167" fontId="6" fillId="3" borderId="6" xfId="1" applyNumberFormat="1" applyFont="1" applyFill="1" applyBorder="1" applyAlignment="1" applyProtection="1">
      <alignment horizontal="center" vertical="center" wrapText="1"/>
      <protection locked="0"/>
    </xf>
    <xf numFmtId="167" fontId="5" fillId="0" borderId="6" xfId="1" applyNumberFormat="1" applyFont="1" applyFill="1" applyBorder="1" applyAlignment="1" applyProtection="1">
      <alignment vertical="center"/>
    </xf>
    <xf numFmtId="165" fontId="46" fillId="0" borderId="0" xfId="0" applyNumberFormat="1" applyFont="1" applyFill="1" applyBorder="1" applyProtection="1"/>
    <xf numFmtId="165" fontId="49" fillId="0" borderId="0" xfId="0" applyNumberFormat="1" applyFont="1" applyFill="1" applyBorder="1" applyProtection="1"/>
    <xf numFmtId="0" fontId="47" fillId="10" borderId="6" xfId="0" applyFont="1" applyFill="1" applyBorder="1" applyAlignment="1">
      <alignment horizontal="justify" vertical="center" wrapText="1"/>
    </xf>
    <xf numFmtId="0" fontId="48" fillId="10" borderId="6" xfId="0" applyFont="1" applyFill="1" applyBorder="1" applyAlignment="1">
      <alignment vertical="center" wrapText="1"/>
    </xf>
    <xf numFmtId="0" fontId="45" fillId="11" borderId="6" xfId="0" applyFont="1" applyFill="1" applyBorder="1" applyAlignment="1">
      <alignment horizontal="justify" vertical="center" wrapText="1"/>
    </xf>
    <xf numFmtId="164" fontId="5" fillId="4" borderId="6" xfId="1" applyFont="1" applyFill="1" applyBorder="1" applyAlignment="1" applyProtection="1">
      <alignment vertical="center"/>
    </xf>
    <xf numFmtId="0" fontId="6" fillId="0" borderId="7" xfId="1" applyNumberFormat="1" applyFont="1" applyFill="1" applyBorder="1" applyAlignment="1" applyProtection="1">
      <alignment horizontal="center" vertical="center" wrapText="1"/>
    </xf>
    <xf numFmtId="0" fontId="44" fillId="9" borderId="6" xfId="0" applyFont="1" applyFill="1" applyBorder="1" applyAlignment="1">
      <alignment horizontal="justify" vertical="center" wrapText="1"/>
    </xf>
    <xf numFmtId="0" fontId="0" fillId="0" borderId="0" xfId="0" applyNumberFormat="1" applyFont="1"/>
    <xf numFmtId="164" fontId="0" fillId="0" borderId="0" xfId="1" applyFont="1"/>
    <xf numFmtId="165" fontId="28" fillId="3" borderId="6" xfId="1" applyNumberFormat="1" applyFont="1" applyFill="1" applyBorder="1" applyAlignment="1" applyProtection="1">
      <alignment horizontal="center" vertical="center" wrapText="1"/>
    </xf>
    <xf numFmtId="165" fontId="29" fillId="5" borderId="13" xfId="0" applyNumberFormat="1" applyFont="1" applyFill="1" applyBorder="1" applyAlignment="1" applyProtection="1">
      <alignment vertical="top"/>
    </xf>
    <xf numFmtId="165" fontId="13" fillId="3" borderId="11" xfId="1" applyNumberFormat="1" applyFont="1" applyFill="1" applyBorder="1" applyAlignment="1" applyProtection="1">
      <alignment horizontal="center" vertical="center" wrapText="1"/>
    </xf>
    <xf numFmtId="165" fontId="8" fillId="3" borderId="6" xfId="1" applyNumberFormat="1" applyFont="1" applyFill="1" applyBorder="1" applyAlignment="1" applyProtection="1">
      <alignment vertical="center" wrapText="1"/>
      <protection locked="0"/>
    </xf>
    <xf numFmtId="0" fontId="20" fillId="7" borderId="0" xfId="0" applyFont="1" applyFill="1" applyBorder="1" applyAlignment="1" applyProtection="1">
      <alignment horizontal="center"/>
    </xf>
    <xf numFmtId="9" fontId="16" fillId="0" borderId="32" xfId="2" applyFont="1" applyFill="1" applyBorder="1" applyAlignment="1" applyProtection="1">
      <alignment horizontal="center"/>
    </xf>
    <xf numFmtId="0" fontId="33" fillId="0" borderId="0" xfId="0" applyFont="1" applyFill="1" applyBorder="1" applyAlignment="1" applyProtection="1">
      <alignment horizontal="center" wrapText="1"/>
    </xf>
    <xf numFmtId="0" fontId="11" fillId="0" borderId="0" xfId="0" applyFont="1" applyFill="1" applyAlignment="1" applyProtection="1">
      <alignment horizontal="center"/>
    </xf>
    <xf numFmtId="9" fontId="13" fillId="12" borderId="6" xfId="2" applyFont="1" applyFill="1" applyBorder="1" applyAlignment="1" applyProtection="1">
      <alignment horizontal="center" vertical="center" wrapText="1"/>
    </xf>
    <xf numFmtId="9" fontId="13" fillId="12" borderId="11" xfId="2" applyFont="1" applyFill="1" applyBorder="1" applyAlignment="1" applyProtection="1">
      <alignment horizontal="center" vertical="center" wrapText="1"/>
    </xf>
    <xf numFmtId="9" fontId="13" fillId="12" borderId="9" xfId="2" applyFont="1" applyFill="1" applyBorder="1" applyAlignment="1" applyProtection="1">
      <alignment horizontal="center" vertical="center" wrapText="1"/>
    </xf>
    <xf numFmtId="0" fontId="11" fillId="0" borderId="32" xfId="0" applyFont="1" applyBorder="1" applyAlignment="1" applyProtection="1">
      <alignment vertical="center"/>
    </xf>
    <xf numFmtId="0" fontId="16" fillId="0" borderId="6" xfId="0" applyFont="1" applyFill="1" applyBorder="1" applyAlignment="1" applyProtection="1">
      <alignment horizontal="center" vertical="top"/>
    </xf>
    <xf numFmtId="0" fontId="16" fillId="5" borderId="6" xfId="0" applyFont="1" applyFill="1" applyBorder="1" applyAlignment="1" applyProtection="1">
      <alignment vertical="top"/>
    </xf>
    <xf numFmtId="0" fontId="6" fillId="3" borderId="6" xfId="2" applyNumberFormat="1" applyFont="1" applyFill="1" applyBorder="1" applyAlignment="1" applyProtection="1">
      <alignment vertical="center" wrapText="1"/>
    </xf>
    <xf numFmtId="3" fontId="22" fillId="0" borderId="0" xfId="0" applyNumberFormat="1" applyFont="1" applyProtection="1"/>
    <xf numFmtId="0" fontId="6" fillId="2" borderId="6" xfId="1" applyNumberFormat="1"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165" fontId="50" fillId="0" borderId="0" xfId="0" applyNumberFormat="1" applyFont="1" applyFill="1" applyBorder="1" applyAlignment="1" applyProtection="1">
      <alignment vertical="center"/>
    </xf>
    <xf numFmtId="167" fontId="2" fillId="3" borderId="6" xfId="1" applyNumberFormat="1" applyFont="1" applyFill="1" applyBorder="1" applyAlignment="1" applyProtection="1">
      <alignment horizontal="center" vertical="center" wrapText="1"/>
      <protection locked="0"/>
    </xf>
    <xf numFmtId="164" fontId="2" fillId="0" borderId="6" xfId="1" applyFont="1" applyFill="1" applyBorder="1" applyAlignment="1" applyProtection="1">
      <alignment horizontal="center" vertical="center" wrapText="1"/>
    </xf>
    <xf numFmtId="165" fontId="20" fillId="10" borderId="32" xfId="1" applyNumberFormat="1" applyFont="1" applyFill="1" applyBorder="1" applyAlignment="1" applyProtection="1">
      <alignment vertical="center"/>
    </xf>
    <xf numFmtId="165" fontId="25" fillId="0" borderId="32" xfId="0" applyNumberFormat="1" applyFont="1" applyBorder="1" applyAlignment="1" applyProtection="1">
      <alignment vertical="center"/>
    </xf>
    <xf numFmtId="9" fontId="3" fillId="0" borderId="0" xfId="2" applyFont="1" applyFill="1" applyBorder="1" applyProtection="1"/>
    <xf numFmtId="9" fontId="6" fillId="0" borderId="6" xfId="2" applyFont="1" applyFill="1" applyBorder="1" applyAlignment="1" applyProtection="1">
      <alignment horizontal="center" vertical="center" wrapText="1"/>
      <protection locked="0"/>
    </xf>
    <xf numFmtId="9" fontId="0" fillId="5" borderId="0" xfId="2" applyNumberFormat="1" applyFont="1" applyFill="1" applyBorder="1" applyProtection="1"/>
    <xf numFmtId="167" fontId="5" fillId="0" borderId="7" xfId="1" applyNumberFormat="1" applyFont="1" applyFill="1" applyBorder="1" applyAlignment="1" applyProtection="1">
      <alignment vertical="center"/>
    </xf>
    <xf numFmtId="167" fontId="5" fillId="0" borderId="0" xfId="1" applyNumberFormat="1" applyFont="1" applyFill="1" applyBorder="1" applyAlignment="1" applyProtection="1">
      <alignment vertical="center"/>
    </xf>
    <xf numFmtId="165" fontId="20" fillId="10" borderId="28" xfId="0" applyNumberFormat="1" applyFont="1" applyFill="1" applyBorder="1" applyProtection="1"/>
    <xf numFmtId="169" fontId="51" fillId="0" borderId="0" xfId="0" applyNumberFormat="1" applyFont="1" applyFill="1" applyAlignment="1">
      <alignment horizontal="right" vertical="center"/>
    </xf>
    <xf numFmtId="165" fontId="6" fillId="3" borderId="6" xfId="1" applyNumberFormat="1" applyFont="1" applyFill="1" applyBorder="1" applyAlignment="1" applyProtection="1">
      <alignment horizontal="center" vertical="center" wrapText="1"/>
    </xf>
    <xf numFmtId="166" fontId="7" fillId="0" borderId="6" xfId="0" applyNumberFormat="1" applyFont="1" applyFill="1" applyBorder="1" applyAlignment="1" applyProtection="1">
      <alignment horizontal="center" vertical="center" wrapText="1"/>
    </xf>
    <xf numFmtId="165" fontId="11" fillId="0" borderId="0" xfId="2" applyNumberFormat="1" applyFont="1" applyProtection="1"/>
    <xf numFmtId="0" fontId="16" fillId="5" borderId="11" xfId="0" applyFont="1" applyFill="1" applyBorder="1" applyAlignment="1" applyProtection="1">
      <alignment horizontal="center" vertical="center" wrapText="1"/>
    </xf>
    <xf numFmtId="9" fontId="13" fillId="3" borderId="11" xfId="2"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3" fillId="5" borderId="11" xfId="0" applyFont="1" applyFill="1" applyBorder="1" applyAlignment="1">
      <alignment horizontal="center" vertical="center" wrapText="1"/>
    </xf>
    <xf numFmtId="0" fontId="13" fillId="5" borderId="11" xfId="0" applyFont="1" applyFill="1" applyBorder="1" applyAlignment="1" applyProtection="1">
      <alignment horizontal="center" vertical="center" wrapText="1"/>
    </xf>
    <xf numFmtId="0" fontId="16" fillId="0" borderId="11" xfId="0" applyFont="1" applyBorder="1" applyAlignment="1" applyProtection="1">
      <alignment horizontal="center" vertical="center" wrapText="1"/>
    </xf>
    <xf numFmtId="9" fontId="13" fillId="12" borderId="11" xfId="2" applyFont="1" applyFill="1" applyBorder="1" applyAlignment="1" applyProtection="1">
      <alignment horizontal="center" vertical="center" wrapText="1"/>
    </xf>
    <xf numFmtId="0" fontId="13" fillId="5" borderId="11" xfId="0" applyFont="1" applyFill="1" applyBorder="1" applyAlignment="1">
      <alignment horizontal="center" vertical="center" wrapText="1"/>
    </xf>
    <xf numFmtId="0" fontId="3" fillId="0" borderId="0" xfId="0" applyFont="1" applyFill="1" applyBorder="1" applyAlignment="1" applyProtection="1">
      <alignment horizontal="center"/>
    </xf>
    <xf numFmtId="0" fontId="0" fillId="5" borderId="0" xfId="0" applyFill="1" applyBorder="1" applyAlignment="1" applyProtection="1">
      <alignment horizontal="center"/>
    </xf>
    <xf numFmtId="164" fontId="2" fillId="0" borderId="0" xfId="0" applyNumberFormat="1" applyFont="1" applyFill="1" applyBorder="1" applyAlignment="1" applyProtection="1">
      <alignment horizontal="center"/>
    </xf>
    <xf numFmtId="164" fontId="6" fillId="3" borderId="6" xfId="1" applyFont="1" applyFill="1" applyBorder="1" applyAlignment="1" applyProtection="1">
      <alignment horizontal="center" vertical="center" wrapText="1"/>
    </xf>
    <xf numFmtId="167" fontId="13" fillId="3" borderId="11" xfId="1" applyNumberFormat="1" applyFont="1" applyFill="1" applyBorder="1" applyAlignment="1" applyProtection="1">
      <alignment horizontal="center" vertical="center" wrapText="1"/>
      <protection locked="0"/>
    </xf>
    <xf numFmtId="167" fontId="13" fillId="6" borderId="11" xfId="1" applyNumberFormat="1" applyFont="1" applyFill="1" applyBorder="1" applyAlignment="1" applyProtection="1">
      <alignment horizontal="center" vertical="center" wrapText="1"/>
    </xf>
    <xf numFmtId="165" fontId="13" fillId="5" borderId="11" xfId="1" applyNumberFormat="1" applyFont="1" applyFill="1" applyBorder="1" applyAlignment="1" applyProtection="1">
      <alignment horizontal="left" vertical="center" wrapText="1"/>
      <protection locked="0"/>
    </xf>
    <xf numFmtId="165" fontId="13" fillId="5" borderId="9" xfId="1" applyNumberFormat="1" applyFont="1" applyFill="1" applyBorder="1" applyAlignment="1" applyProtection="1">
      <alignment horizontal="left" vertical="center" wrapText="1"/>
      <protection locked="0"/>
    </xf>
    <xf numFmtId="165" fontId="25" fillId="10" borderId="28" xfId="0" applyNumberFormat="1" applyFont="1" applyFill="1" applyBorder="1" applyAlignment="1" applyProtection="1">
      <alignment vertical="center"/>
    </xf>
    <xf numFmtId="165" fontId="13" fillId="0" borderId="6" xfId="1" applyNumberFormat="1" applyFont="1" applyFill="1" applyBorder="1" applyAlignment="1" applyProtection="1">
      <alignment horizontal="center" vertical="center" wrapText="1"/>
    </xf>
    <xf numFmtId="165" fontId="13" fillId="3" borderId="6" xfId="1" applyNumberFormat="1" applyFont="1" applyFill="1" applyBorder="1" applyAlignment="1" applyProtection="1">
      <alignment horizontal="center" vertical="center" wrapText="1"/>
    </xf>
    <xf numFmtId="164" fontId="11" fillId="0" borderId="6" xfId="1" applyFont="1" applyFill="1" applyBorder="1" applyAlignment="1" applyProtection="1">
      <alignment vertical="center"/>
    </xf>
    <xf numFmtId="164" fontId="11" fillId="3" borderId="6" xfId="1" applyFont="1" applyFill="1" applyBorder="1" applyAlignment="1" applyProtection="1">
      <alignment vertical="center"/>
    </xf>
    <xf numFmtId="3" fontId="20" fillId="10" borderId="28" xfId="0" applyNumberFormat="1" applyFont="1" applyFill="1" applyBorder="1" applyAlignment="1" applyProtection="1"/>
    <xf numFmtId="0" fontId="19" fillId="0" borderId="6" xfId="0" applyFont="1" applyBorder="1" applyAlignment="1" applyProtection="1">
      <alignment horizontal="center" vertical="top"/>
    </xf>
    <xf numFmtId="0" fontId="19" fillId="0" borderId="5" xfId="0" applyFont="1" applyBorder="1" applyAlignment="1" applyProtection="1">
      <alignment horizontal="center" vertical="top"/>
    </xf>
    <xf numFmtId="0" fontId="19" fillId="0" borderId="3" xfId="0" applyFont="1" applyBorder="1" applyAlignment="1" applyProtection="1">
      <alignment horizontal="center" vertical="top"/>
    </xf>
    <xf numFmtId="0" fontId="19" fillId="0" borderId="4" xfId="0" applyFont="1" applyBorder="1" applyAlignment="1" applyProtection="1">
      <alignment horizontal="center" vertical="top"/>
    </xf>
    <xf numFmtId="0" fontId="3" fillId="0" borderId="6" xfId="0" applyFont="1" applyFill="1" applyBorder="1" applyAlignment="1" applyProtection="1">
      <alignment horizontal="center"/>
    </xf>
    <xf numFmtId="0" fontId="5" fillId="2" borderId="8"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wrapText="1"/>
    </xf>
    <xf numFmtId="0" fontId="5" fillId="2" borderId="12" xfId="0" applyFont="1" applyFill="1" applyBorder="1" applyAlignment="1" applyProtection="1">
      <alignment horizontal="center" vertical="center" wrapText="1"/>
    </xf>
    <xf numFmtId="3" fontId="2" fillId="2" borderId="5" xfId="0" applyNumberFormat="1" applyFont="1" applyFill="1" applyBorder="1" applyAlignment="1" applyProtection="1">
      <alignment horizontal="center" vertical="center" wrapText="1"/>
    </xf>
    <xf numFmtId="3" fontId="2" fillId="2" borderId="4" xfId="0" applyNumberFormat="1" applyFont="1" applyFill="1" applyBorder="1" applyAlignment="1" applyProtection="1">
      <alignment horizontal="center" vertical="center" wrapText="1"/>
    </xf>
    <xf numFmtId="3" fontId="2" fillId="2" borderId="7" xfId="0" applyNumberFormat="1" applyFont="1" applyFill="1" applyBorder="1" applyAlignment="1" applyProtection="1">
      <alignment horizontal="center" vertical="center" textRotation="90" wrapText="1"/>
    </xf>
    <xf numFmtId="3" fontId="2" fillId="2" borderId="11" xfId="0" applyNumberFormat="1" applyFont="1" applyFill="1" applyBorder="1" applyAlignment="1" applyProtection="1">
      <alignment horizontal="center" vertical="center" textRotation="90" wrapText="1"/>
    </xf>
    <xf numFmtId="0" fontId="4" fillId="3" borderId="7" xfId="0" applyFont="1" applyFill="1" applyBorder="1" applyAlignment="1" applyProtection="1">
      <alignment horizontal="center" vertical="center" textRotation="90" wrapText="1"/>
    </xf>
    <xf numFmtId="0" fontId="4" fillId="3" borderId="9" xfId="0" applyFont="1" applyFill="1" applyBorder="1" applyAlignment="1" applyProtection="1">
      <alignment horizontal="center" vertical="center" textRotation="90" wrapText="1"/>
    </xf>
    <xf numFmtId="0" fontId="4" fillId="3" borderId="11" xfId="0" applyFont="1" applyFill="1" applyBorder="1" applyAlignment="1" applyProtection="1">
      <alignment horizontal="center" vertical="center" textRotation="90"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3" fontId="2" fillId="2" borderId="5" xfId="0" applyNumberFormat="1" applyFont="1" applyFill="1" applyBorder="1" applyAlignment="1" applyProtection="1">
      <alignment horizontal="center" vertical="center"/>
    </xf>
    <xf numFmtId="3" fontId="2" fillId="2" borderId="3" xfId="0" applyNumberFormat="1" applyFont="1" applyFill="1" applyBorder="1" applyAlignment="1" applyProtection="1">
      <alignment horizontal="center" vertical="center"/>
    </xf>
    <xf numFmtId="3" fontId="2" fillId="2" borderId="4" xfId="0" applyNumberFormat="1" applyFont="1" applyFill="1" applyBorder="1" applyAlignment="1" applyProtection="1">
      <alignment horizontal="center" vertical="center"/>
    </xf>
    <xf numFmtId="167" fontId="3" fillId="0" borderId="0" xfId="1" applyNumberFormat="1" applyFont="1" applyFill="1" applyBorder="1" applyAlignment="1" applyProtection="1">
      <alignment horizontal="center"/>
    </xf>
    <xf numFmtId="0" fontId="2" fillId="0" borderId="1" xfId="0" applyFont="1" applyFill="1" applyBorder="1" applyAlignment="1" applyProtection="1">
      <alignment horizontal="center"/>
    </xf>
    <xf numFmtId="0" fontId="2" fillId="0" borderId="0" xfId="0" applyFont="1" applyFill="1" applyBorder="1" applyAlignment="1" applyProtection="1">
      <alignment horizontal="center"/>
    </xf>
    <xf numFmtId="0" fontId="2" fillId="0" borderId="2"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0" fontId="2" fillId="0" borderId="4"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protection locked="0"/>
    </xf>
    <xf numFmtId="0" fontId="29" fillId="0" borderId="24" xfId="0" applyFont="1" applyBorder="1" applyAlignment="1" applyProtection="1">
      <alignment horizontal="center" wrapText="1"/>
    </xf>
    <xf numFmtId="0" fontId="29" fillId="0" borderId="25" xfId="0" applyFont="1" applyBorder="1" applyAlignment="1" applyProtection="1">
      <alignment horizontal="center" wrapText="1"/>
    </xf>
    <xf numFmtId="9" fontId="28" fillId="3" borderId="7" xfId="2" applyFont="1" applyFill="1" applyBorder="1" applyAlignment="1" applyProtection="1">
      <alignment horizontal="center" vertical="center" wrapText="1"/>
    </xf>
    <xf numFmtId="9" fontId="28" fillId="3" borderId="11" xfId="2"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0" fontId="26" fillId="0" borderId="9" xfId="0" applyFont="1" applyFill="1" applyBorder="1" applyAlignment="1" applyProtection="1">
      <alignment horizontal="center" vertical="center" wrapText="1"/>
    </xf>
    <xf numFmtId="0" fontId="26" fillId="0" borderId="11" xfId="0" applyFont="1" applyFill="1" applyBorder="1" applyAlignment="1" applyProtection="1">
      <alignment horizontal="center" vertical="center" wrapText="1"/>
    </xf>
    <xf numFmtId="9" fontId="28" fillId="3" borderId="9" xfId="2" applyFont="1" applyFill="1" applyBorder="1" applyAlignment="1" applyProtection="1">
      <alignment horizontal="center" vertical="center" wrapText="1"/>
    </xf>
    <xf numFmtId="0" fontId="22" fillId="5" borderId="7" xfId="0" applyFont="1" applyFill="1" applyBorder="1" applyAlignment="1" applyProtection="1">
      <alignment horizontal="center" vertical="center"/>
    </xf>
    <xf numFmtId="0" fontId="22" fillId="5" borderId="11" xfId="0" applyFont="1" applyFill="1" applyBorder="1" applyAlignment="1" applyProtection="1">
      <alignment horizontal="center" vertical="center"/>
    </xf>
    <xf numFmtId="0" fontId="22" fillId="5" borderId="19" xfId="0" applyFont="1" applyFill="1" applyBorder="1" applyAlignment="1" applyProtection="1">
      <alignment horizontal="center" vertical="center"/>
    </xf>
    <xf numFmtId="0" fontId="22" fillId="5" borderId="20" xfId="0" applyFont="1" applyFill="1" applyBorder="1" applyAlignment="1" applyProtection="1">
      <alignment horizontal="center" vertical="center"/>
    </xf>
    <xf numFmtId="0" fontId="22" fillId="5" borderId="7" xfId="0" applyFont="1" applyFill="1" applyBorder="1" applyAlignment="1" applyProtection="1">
      <alignment horizontal="center" vertical="center" wrapText="1"/>
    </xf>
    <xf numFmtId="0" fontId="22" fillId="5" borderId="11" xfId="0" applyFont="1" applyFill="1" applyBorder="1" applyAlignment="1" applyProtection="1">
      <alignment horizontal="center" vertical="center" wrapText="1"/>
    </xf>
    <xf numFmtId="9" fontId="22" fillId="5" borderId="7" xfId="0" applyNumberFormat="1" applyFont="1" applyFill="1" applyBorder="1" applyAlignment="1" applyProtection="1">
      <alignment horizontal="center" vertical="center" wrapText="1"/>
    </xf>
    <xf numFmtId="9" fontId="22" fillId="5" borderId="9" xfId="0" applyNumberFormat="1" applyFont="1" applyFill="1" applyBorder="1" applyAlignment="1" applyProtection="1">
      <alignment horizontal="center" vertical="center" wrapText="1"/>
    </xf>
    <xf numFmtId="9" fontId="22" fillId="5" borderId="11" xfId="0" applyNumberFormat="1" applyFont="1" applyFill="1" applyBorder="1" applyAlignment="1" applyProtection="1">
      <alignment horizontal="center" vertical="center" wrapText="1"/>
    </xf>
    <xf numFmtId="0" fontId="22" fillId="5" borderId="19" xfId="0" applyFont="1" applyFill="1" applyBorder="1" applyAlignment="1" applyProtection="1">
      <alignment horizontal="center" vertical="center" wrapText="1"/>
    </xf>
    <xf numFmtId="0" fontId="22" fillId="5" borderId="20" xfId="0" applyFont="1" applyFill="1" applyBorder="1" applyAlignment="1" applyProtection="1">
      <alignment horizontal="center" vertical="center" wrapText="1"/>
    </xf>
    <xf numFmtId="0" fontId="16" fillId="5" borderId="7" xfId="0" applyFont="1" applyFill="1" applyBorder="1" applyAlignment="1" applyProtection="1">
      <alignment horizontal="center" vertical="center" wrapText="1"/>
    </xf>
    <xf numFmtId="0" fontId="16" fillId="5" borderId="11" xfId="0" applyFont="1" applyFill="1" applyBorder="1" applyAlignment="1" applyProtection="1">
      <alignment horizontal="center" vertical="center" wrapText="1"/>
    </xf>
    <xf numFmtId="0" fontId="26" fillId="0" borderId="7"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11" xfId="0" applyFont="1" applyFill="1" applyBorder="1" applyAlignment="1">
      <alignment horizontal="center" vertical="center" wrapText="1"/>
    </xf>
    <xf numFmtId="9" fontId="26" fillId="0" borderId="7" xfId="0" applyNumberFormat="1" applyFont="1" applyFill="1" applyBorder="1" applyAlignment="1" applyProtection="1">
      <alignment horizontal="center" vertical="center" wrapText="1"/>
    </xf>
    <xf numFmtId="9" fontId="26" fillId="0" borderId="9" xfId="0" applyNumberFormat="1" applyFont="1" applyFill="1" applyBorder="1" applyAlignment="1" applyProtection="1">
      <alignment horizontal="center" vertical="center" wrapText="1"/>
    </xf>
    <xf numFmtId="9" fontId="26" fillId="0" borderId="11" xfId="0" applyNumberFormat="1" applyFont="1" applyFill="1" applyBorder="1" applyAlignment="1" applyProtection="1">
      <alignment horizontal="center" vertical="center" wrapText="1"/>
    </xf>
    <xf numFmtId="0" fontId="28" fillId="0" borderId="7"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27" fillId="0" borderId="7" xfId="0" applyFont="1" applyBorder="1" applyAlignment="1" applyProtection="1">
      <alignment horizontal="center" vertical="center" wrapText="1"/>
    </xf>
    <xf numFmtId="0" fontId="27" fillId="0" borderId="11" xfId="0" applyFont="1" applyBorder="1" applyAlignment="1" applyProtection="1">
      <alignment horizontal="center" vertical="center" wrapText="1"/>
    </xf>
    <xf numFmtId="0" fontId="22" fillId="5" borderId="21" xfId="0" applyFont="1" applyFill="1" applyBorder="1" applyAlignment="1" applyProtection="1">
      <alignment horizontal="center" vertical="center" wrapText="1"/>
    </xf>
    <xf numFmtId="0" fontId="22" fillId="5" borderId="9" xfId="0" applyFont="1" applyFill="1" applyBorder="1" applyAlignment="1" applyProtection="1">
      <alignment horizontal="center" vertical="center" wrapText="1"/>
    </xf>
    <xf numFmtId="0" fontId="27" fillId="0" borderId="9" xfId="0" applyFont="1" applyBorder="1" applyAlignment="1" applyProtection="1">
      <alignment horizontal="center" vertical="center" wrapText="1"/>
    </xf>
    <xf numFmtId="0" fontId="22" fillId="5" borderId="7" xfId="0" applyFont="1" applyFill="1" applyBorder="1" applyAlignment="1" applyProtection="1">
      <alignment horizontal="left" vertical="center" wrapText="1"/>
    </xf>
    <xf numFmtId="0" fontId="22" fillId="5" borderId="11" xfId="0" applyFont="1" applyFill="1" applyBorder="1" applyAlignment="1" applyProtection="1">
      <alignment horizontal="left" vertical="center" wrapText="1"/>
    </xf>
    <xf numFmtId="0" fontId="20" fillId="7" borderId="1" xfId="0" applyFont="1" applyFill="1" applyBorder="1" applyAlignment="1" applyProtection="1">
      <alignment horizontal="center"/>
    </xf>
    <xf numFmtId="0" fontId="20" fillId="7" borderId="0" xfId="0" applyFont="1" applyFill="1" applyBorder="1" applyAlignment="1" applyProtection="1">
      <alignment horizontal="center"/>
    </xf>
    <xf numFmtId="0" fontId="20" fillId="5" borderId="2" xfId="0" applyFont="1" applyFill="1" applyBorder="1" applyAlignment="1" applyProtection="1">
      <alignment horizontal="left" vertical="center" wrapText="1"/>
    </xf>
    <xf numFmtId="0" fontId="20" fillId="5" borderId="3" xfId="0" applyFont="1" applyFill="1" applyBorder="1" applyAlignment="1" applyProtection="1">
      <alignment horizontal="left" vertical="center" wrapText="1"/>
    </xf>
    <xf numFmtId="0" fontId="20" fillId="5" borderId="4" xfId="0" applyFont="1" applyFill="1" applyBorder="1" applyAlignment="1" applyProtection="1">
      <alignment horizontal="left" vertical="center" wrapText="1"/>
    </xf>
    <xf numFmtId="0" fontId="20" fillId="0" borderId="5" xfId="0" applyFont="1" applyFill="1" applyBorder="1" applyAlignment="1" applyProtection="1">
      <alignment horizontal="left" vertical="center" wrapText="1"/>
      <protection locked="0"/>
    </xf>
    <xf numFmtId="0" fontId="20" fillId="0" borderId="3" xfId="0" applyFont="1" applyFill="1" applyBorder="1" applyAlignment="1" applyProtection="1">
      <alignment horizontal="left" vertical="center" wrapText="1"/>
      <protection locked="0"/>
    </xf>
    <xf numFmtId="0" fontId="20" fillId="0" borderId="4" xfId="0" applyFont="1" applyFill="1" applyBorder="1" applyAlignment="1" applyProtection="1">
      <alignment horizontal="left" vertical="center" wrapText="1"/>
      <protection locked="0"/>
    </xf>
    <xf numFmtId="0" fontId="20" fillId="0" borderId="5" xfId="0" applyFont="1" applyFill="1" applyBorder="1" applyAlignment="1" applyProtection="1">
      <alignment horizontal="left" vertical="center" wrapText="1"/>
    </xf>
    <xf numFmtId="0" fontId="20" fillId="0" borderId="3" xfId="0" applyFont="1" applyFill="1" applyBorder="1" applyAlignment="1" applyProtection="1">
      <alignment horizontal="left" vertical="center" wrapText="1"/>
    </xf>
    <xf numFmtId="0" fontId="20" fillId="0" borderId="4"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xf>
    <xf numFmtId="0" fontId="20" fillId="0" borderId="6" xfId="0" applyFont="1" applyFill="1" applyBorder="1" applyAlignment="1" applyProtection="1">
      <alignment horizontal="left" vertical="center" wrapText="1"/>
      <protection locked="0"/>
    </xf>
    <xf numFmtId="0" fontId="23" fillId="2" borderId="7" xfId="0" applyFont="1" applyFill="1" applyBorder="1" applyAlignment="1" applyProtection="1">
      <alignment horizontal="center" vertical="center" wrapText="1"/>
    </xf>
    <xf numFmtId="0" fontId="23" fillId="2" borderId="9" xfId="0" applyFont="1" applyFill="1" applyBorder="1" applyAlignment="1" applyProtection="1">
      <alignment horizontal="center" vertical="center" wrapText="1"/>
    </xf>
    <xf numFmtId="0" fontId="24" fillId="3" borderId="7" xfId="0" applyFont="1" applyFill="1" applyBorder="1" applyAlignment="1" applyProtection="1">
      <alignment horizontal="center" vertical="center" textRotation="90" wrapText="1"/>
    </xf>
    <xf numFmtId="0" fontId="24" fillId="3" borderId="9" xfId="0" applyFont="1" applyFill="1" applyBorder="1" applyAlignment="1" applyProtection="1">
      <alignment horizontal="center" vertical="center" textRotation="90" wrapText="1"/>
    </xf>
    <xf numFmtId="0" fontId="25" fillId="2" borderId="7" xfId="0" applyFont="1" applyFill="1" applyBorder="1" applyAlignment="1" applyProtection="1">
      <alignment horizontal="center" vertical="center" wrapText="1"/>
    </xf>
    <xf numFmtId="0" fontId="25" fillId="2" borderId="9" xfId="0" applyFont="1" applyFill="1" applyBorder="1" applyAlignment="1" applyProtection="1">
      <alignment horizontal="center" vertical="center" wrapText="1"/>
    </xf>
    <xf numFmtId="3" fontId="23" fillId="2" borderId="5" xfId="0" applyNumberFormat="1" applyFont="1" applyFill="1" applyBorder="1" applyAlignment="1" applyProtection="1">
      <alignment horizontal="center" vertical="center" wrapText="1"/>
    </xf>
    <xf numFmtId="3" fontId="23" fillId="2" borderId="4" xfId="0" applyNumberFormat="1" applyFont="1" applyFill="1" applyBorder="1" applyAlignment="1" applyProtection="1">
      <alignment horizontal="center" vertical="center" wrapText="1"/>
    </xf>
    <xf numFmtId="3" fontId="23" fillId="2" borderId="7" xfId="0" applyNumberFormat="1" applyFont="1" applyFill="1" applyBorder="1" applyAlignment="1" applyProtection="1">
      <alignment horizontal="center" vertical="center" textRotation="90" wrapText="1"/>
    </xf>
    <xf numFmtId="3" fontId="23" fillId="2" borderId="9" xfId="0" applyNumberFormat="1" applyFont="1" applyFill="1" applyBorder="1" applyAlignment="1" applyProtection="1">
      <alignment horizontal="center" vertical="center" textRotation="90" wrapText="1"/>
    </xf>
    <xf numFmtId="0" fontId="41" fillId="3" borderId="7" xfId="0" applyFont="1" applyFill="1" applyBorder="1" applyAlignment="1" applyProtection="1">
      <alignment horizontal="center" vertical="center" textRotation="90" wrapText="1"/>
    </xf>
    <xf numFmtId="0" fontId="41" fillId="3" borderId="9" xfId="0" applyFont="1" applyFill="1" applyBorder="1" applyAlignment="1" applyProtection="1">
      <alignment horizontal="center" vertical="center" textRotation="90" wrapText="1"/>
    </xf>
    <xf numFmtId="0" fontId="41" fillId="3" borderId="11" xfId="0" applyFont="1" applyFill="1" applyBorder="1" applyAlignment="1" applyProtection="1">
      <alignment horizontal="center" vertical="center" textRotation="90" wrapText="1"/>
    </xf>
    <xf numFmtId="3" fontId="23" fillId="2" borderId="5" xfId="0" applyNumberFormat="1" applyFont="1" applyFill="1" applyBorder="1" applyAlignment="1" applyProtection="1">
      <alignment horizontal="center" vertical="center"/>
    </xf>
    <xf numFmtId="3" fontId="23" fillId="2" borderId="3" xfId="0" applyNumberFormat="1" applyFont="1" applyFill="1" applyBorder="1" applyAlignment="1" applyProtection="1">
      <alignment horizontal="center" vertical="center"/>
    </xf>
    <xf numFmtId="3" fontId="23" fillId="2" borderId="4" xfId="0" applyNumberFormat="1" applyFont="1" applyFill="1" applyBorder="1" applyAlignment="1" applyProtection="1">
      <alignment horizontal="center" vertical="center"/>
    </xf>
    <xf numFmtId="9" fontId="13" fillId="3" borderId="7" xfId="2" applyFont="1" applyFill="1" applyBorder="1" applyAlignment="1" applyProtection="1">
      <alignment horizontal="center" vertical="center" wrapText="1"/>
    </xf>
    <xf numFmtId="9" fontId="13" fillId="3" borderId="9" xfId="2" applyFont="1" applyFill="1" applyBorder="1" applyAlignment="1" applyProtection="1">
      <alignment horizontal="center" vertical="center" wrapText="1"/>
    </xf>
    <xf numFmtId="9" fontId="13" fillId="3" borderId="11" xfId="2" applyFont="1" applyFill="1" applyBorder="1" applyAlignment="1" applyProtection="1">
      <alignment horizontal="center" vertical="center" wrapText="1"/>
    </xf>
    <xf numFmtId="0" fontId="11" fillId="5" borderId="7"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6" fillId="5" borderId="9" xfId="0"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9"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3" fillId="5" borderId="7" xfId="0" applyFont="1" applyFill="1" applyBorder="1" applyAlignment="1">
      <alignment horizontal="center" vertical="center" wrapText="1"/>
    </xf>
    <xf numFmtId="0" fontId="13" fillId="5" borderId="11" xfId="0" applyFont="1" applyFill="1" applyBorder="1" applyAlignment="1">
      <alignment horizontal="center" vertical="center" wrapText="1"/>
    </xf>
    <xf numFmtId="0" fontId="16" fillId="0" borderId="7" xfId="0" applyFont="1" applyFill="1" applyBorder="1" applyAlignment="1" applyProtection="1">
      <alignment horizontal="center" vertical="center" wrapText="1"/>
    </xf>
    <xf numFmtId="0" fontId="16" fillId="0" borderId="11" xfId="0" applyFont="1" applyFill="1" applyBorder="1" applyAlignment="1" applyProtection="1">
      <alignment horizontal="center" vertical="center" wrapText="1"/>
    </xf>
    <xf numFmtId="0" fontId="16" fillId="0" borderId="31" xfId="0" applyFont="1" applyBorder="1" applyAlignment="1" applyProtection="1">
      <alignment horizontal="center" wrapText="1"/>
    </xf>
    <xf numFmtId="0" fontId="16" fillId="0" borderId="32" xfId="0" applyFont="1" applyBorder="1" applyAlignment="1" applyProtection="1">
      <alignment horizontal="center" wrapText="1"/>
    </xf>
    <xf numFmtId="0" fontId="13" fillId="5" borderId="9" xfId="0" applyFont="1" applyFill="1" applyBorder="1" applyAlignment="1">
      <alignment horizontal="center" vertical="center" wrapText="1"/>
    </xf>
    <xf numFmtId="0" fontId="16" fillId="0" borderId="9"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textRotation="90" wrapText="1"/>
    </xf>
    <xf numFmtId="0" fontId="25" fillId="2" borderId="11" xfId="0" applyFont="1" applyFill="1" applyBorder="1" applyAlignment="1" applyProtection="1">
      <alignment horizontal="center" vertical="center" wrapText="1"/>
    </xf>
    <xf numFmtId="3" fontId="23" fillId="2" borderId="11" xfId="0" applyNumberFormat="1" applyFont="1" applyFill="1" applyBorder="1" applyAlignment="1" applyProtection="1">
      <alignment horizontal="center" vertical="center" textRotation="90" wrapText="1"/>
    </xf>
    <xf numFmtId="0" fontId="13" fillId="5" borderId="7" xfId="0" applyFont="1" applyFill="1" applyBorder="1" applyAlignment="1" applyProtection="1">
      <alignment horizontal="center" vertical="center" wrapText="1"/>
    </xf>
    <xf numFmtId="0" fontId="13" fillId="5" borderId="11" xfId="0" applyFont="1" applyFill="1" applyBorder="1" applyAlignment="1" applyProtection="1">
      <alignment horizontal="center" vertical="center" wrapText="1"/>
    </xf>
    <xf numFmtId="9" fontId="13" fillId="12" borderId="7" xfId="2" applyFont="1" applyFill="1" applyBorder="1" applyAlignment="1" applyProtection="1">
      <alignment horizontal="center" vertical="center" wrapText="1"/>
    </xf>
    <xf numFmtId="9" fontId="13" fillId="12" borderId="9" xfId="2" applyFont="1" applyFill="1" applyBorder="1" applyAlignment="1" applyProtection="1">
      <alignment horizontal="center" vertical="center" wrapText="1"/>
    </xf>
    <xf numFmtId="9" fontId="13" fillId="12" borderId="11" xfId="2" applyFont="1" applyFill="1" applyBorder="1" applyAlignment="1" applyProtection="1">
      <alignment horizontal="center" vertical="center" wrapText="1"/>
    </xf>
    <xf numFmtId="0" fontId="24" fillId="12" borderId="7" xfId="0" applyFont="1" applyFill="1" applyBorder="1" applyAlignment="1" applyProtection="1">
      <alignment horizontal="center" vertical="center" textRotation="90" wrapText="1"/>
    </xf>
    <xf numFmtId="0" fontId="24" fillId="12" borderId="9" xfId="0" applyFont="1" applyFill="1" applyBorder="1" applyAlignment="1" applyProtection="1">
      <alignment horizontal="center" vertical="center" textRotation="90" wrapText="1"/>
    </xf>
    <xf numFmtId="0" fontId="24" fillId="12" borderId="11" xfId="0" applyFont="1" applyFill="1" applyBorder="1" applyAlignment="1" applyProtection="1">
      <alignment horizontal="center" vertical="center" textRotation="90" wrapText="1"/>
    </xf>
  </cellXfs>
  <cellStyles count="3">
    <cellStyle name="Millares" xfId="1" builtinId="3"/>
    <cellStyle name="Normal" xfId="0" builtinId="0"/>
    <cellStyle name="Porcentaje" xfId="2" builtinId="5"/>
  </cellStyles>
  <dxfs count="0"/>
  <tableStyles count="0" defaultTableStyle="TableStyleMedium2" defaultPivotStyle="PivotStyleLight16"/>
  <colors>
    <mruColors>
      <color rgb="FFFFFF66"/>
      <color rgb="FF99FF99"/>
      <color rgb="FFFF99CC"/>
      <color rgb="FF00FF00"/>
      <color rgb="FF66FF99"/>
      <color rgb="FFFFCCFF"/>
      <color rgb="FF99CCFF"/>
      <color rgb="FFFF99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15</xdr:col>
      <xdr:colOff>631825</xdr:colOff>
      <xdr:row>0</xdr:row>
      <xdr:rowOff>114301</xdr:rowOff>
    </xdr:from>
    <xdr:to>
      <xdr:col>16</xdr:col>
      <xdr:colOff>184946</xdr:colOff>
      <xdr:row>3</xdr:row>
      <xdr:rowOff>60539</xdr:rowOff>
    </xdr:to>
    <xdr:pic>
      <xdr:nvPicPr>
        <xdr:cNvPr id="2" name="1 Imagen"/>
        <xdr:cNvPicPr>
          <a:picLocks noChangeAspect="1"/>
        </xdr:cNvPicPr>
      </xdr:nvPicPr>
      <xdr:blipFill>
        <a:blip xmlns:r="http://schemas.openxmlformats.org/officeDocument/2006/relationships" r:embed="rId1"/>
        <a:stretch>
          <a:fillRect/>
        </a:stretch>
      </xdr:blipFill>
      <xdr:spPr>
        <a:xfrm>
          <a:off x="24892000" y="114301"/>
          <a:ext cx="877095" cy="517738"/>
        </a:xfrm>
        <a:prstGeom prst="rect">
          <a:avLst/>
        </a:prstGeom>
      </xdr:spPr>
    </xdr:pic>
    <xdr:clientData/>
  </xdr:twoCellAnchor>
  <xdr:twoCellAnchor editAs="oneCell">
    <xdr:from>
      <xdr:col>15</xdr:col>
      <xdr:colOff>631825</xdr:colOff>
      <xdr:row>0</xdr:row>
      <xdr:rowOff>114301</xdr:rowOff>
    </xdr:from>
    <xdr:to>
      <xdr:col>16</xdr:col>
      <xdr:colOff>184946</xdr:colOff>
      <xdr:row>3</xdr:row>
      <xdr:rowOff>60539</xdr:rowOff>
    </xdr:to>
    <xdr:pic>
      <xdr:nvPicPr>
        <xdr:cNvPr id="4" name="1 Imagen"/>
        <xdr:cNvPicPr>
          <a:picLocks noChangeAspect="1"/>
        </xdr:cNvPicPr>
      </xdr:nvPicPr>
      <xdr:blipFill>
        <a:blip xmlns:r="http://schemas.openxmlformats.org/officeDocument/2006/relationships" r:embed="rId1"/>
        <a:stretch>
          <a:fillRect/>
        </a:stretch>
      </xdr:blipFill>
      <xdr:spPr>
        <a:xfrm>
          <a:off x="24892000" y="114301"/>
          <a:ext cx="877095" cy="517738"/>
        </a:xfrm>
        <a:prstGeom prst="rect">
          <a:avLst/>
        </a:prstGeom>
      </xdr:spPr>
    </xdr:pic>
    <xdr:clientData/>
  </xdr:twoCellAnchor>
  <xdr:twoCellAnchor editAs="oneCell">
    <xdr:from>
      <xdr:col>1</xdr:col>
      <xdr:colOff>97187</xdr:colOff>
      <xdr:row>0</xdr:row>
      <xdr:rowOff>31750</xdr:rowOff>
    </xdr:from>
    <xdr:to>
      <xdr:col>1</xdr:col>
      <xdr:colOff>1095374</xdr:colOff>
      <xdr:row>2</xdr:row>
      <xdr:rowOff>228484</xdr:rowOff>
    </xdr:to>
    <xdr:pic>
      <xdr:nvPicPr>
        <xdr:cNvPr id="5" name="2 Imagen"/>
        <xdr:cNvPicPr>
          <a:picLocks noChangeAspect="1"/>
        </xdr:cNvPicPr>
      </xdr:nvPicPr>
      <xdr:blipFill>
        <a:blip xmlns:r="http://schemas.openxmlformats.org/officeDocument/2006/relationships" r:embed="rId2"/>
        <a:stretch>
          <a:fillRect/>
        </a:stretch>
      </xdr:blipFill>
      <xdr:spPr>
        <a:xfrm>
          <a:off x="811562" y="31750"/>
          <a:ext cx="998187" cy="8952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657225</xdr:colOff>
      <xdr:row>0</xdr:row>
      <xdr:rowOff>38101</xdr:rowOff>
    </xdr:from>
    <xdr:to>
      <xdr:col>16</xdr:col>
      <xdr:colOff>83344</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83344</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83344</xdr:colOff>
      <xdr:row>2</xdr:row>
      <xdr:rowOff>174483</xdr:rowOff>
    </xdr:to>
    <xdr:pic>
      <xdr:nvPicPr>
        <xdr:cNvPr id="6"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7"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83343</xdr:colOff>
      <xdr:row>2</xdr:row>
      <xdr:rowOff>174483</xdr:rowOff>
    </xdr:to>
    <xdr:pic>
      <xdr:nvPicPr>
        <xdr:cNvPr id="8" name="1 Imagen"/>
        <xdr:cNvPicPr>
          <a:picLocks noChangeAspect="1"/>
        </xdr:cNvPicPr>
      </xdr:nvPicPr>
      <xdr:blipFill>
        <a:blip xmlns:r="http://schemas.openxmlformats.org/officeDocument/2006/relationships" r:embed="rId1"/>
        <a:stretch>
          <a:fillRect/>
        </a:stretch>
      </xdr:blipFill>
      <xdr:spPr>
        <a:xfrm>
          <a:off x="14982825" y="38101"/>
          <a:ext cx="873918"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9"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83343</xdr:colOff>
      <xdr:row>2</xdr:row>
      <xdr:rowOff>174483</xdr:rowOff>
    </xdr:to>
    <xdr:pic>
      <xdr:nvPicPr>
        <xdr:cNvPr id="10" name="1 Imagen"/>
        <xdr:cNvPicPr>
          <a:picLocks noChangeAspect="1"/>
        </xdr:cNvPicPr>
      </xdr:nvPicPr>
      <xdr:blipFill>
        <a:blip xmlns:r="http://schemas.openxmlformats.org/officeDocument/2006/relationships" r:embed="rId1"/>
        <a:stretch>
          <a:fillRect/>
        </a:stretch>
      </xdr:blipFill>
      <xdr:spPr>
        <a:xfrm>
          <a:off x="14982825" y="38101"/>
          <a:ext cx="873918"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11"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14</xdr:col>
      <xdr:colOff>657225</xdr:colOff>
      <xdr:row>0</xdr:row>
      <xdr:rowOff>38101</xdr:rowOff>
    </xdr:from>
    <xdr:to>
      <xdr:col>16</xdr:col>
      <xdr:colOff>83343</xdr:colOff>
      <xdr:row>2</xdr:row>
      <xdr:rowOff>174483</xdr:rowOff>
    </xdr:to>
    <xdr:pic>
      <xdr:nvPicPr>
        <xdr:cNvPr id="12" name="1 Imagen"/>
        <xdr:cNvPicPr>
          <a:picLocks noChangeAspect="1"/>
        </xdr:cNvPicPr>
      </xdr:nvPicPr>
      <xdr:blipFill>
        <a:blip xmlns:r="http://schemas.openxmlformats.org/officeDocument/2006/relationships" r:embed="rId1"/>
        <a:stretch>
          <a:fillRect/>
        </a:stretch>
      </xdr:blipFill>
      <xdr:spPr>
        <a:xfrm>
          <a:off x="14982825" y="38101"/>
          <a:ext cx="873918" cy="517382"/>
        </a:xfrm>
        <a:prstGeom prst="rect">
          <a:avLst/>
        </a:prstGeom>
      </xdr:spPr>
    </xdr:pic>
    <xdr:clientData/>
  </xdr:twoCellAnchor>
  <xdr:twoCellAnchor editAs="oneCell">
    <xdr:from>
      <xdr:col>3</xdr:col>
      <xdr:colOff>1809751</xdr:colOff>
      <xdr:row>0</xdr:row>
      <xdr:rowOff>19050</xdr:rowOff>
    </xdr:from>
    <xdr:to>
      <xdr:col>5</xdr:col>
      <xdr:colOff>47626</xdr:colOff>
      <xdr:row>2</xdr:row>
      <xdr:rowOff>175461</xdr:rowOff>
    </xdr:to>
    <xdr:pic>
      <xdr:nvPicPr>
        <xdr:cNvPr id="1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657225</xdr:colOff>
      <xdr:row>0</xdr:row>
      <xdr:rowOff>38101</xdr:rowOff>
    </xdr:from>
    <xdr:to>
      <xdr:col>16</xdr:col>
      <xdr:colOff>645318</xdr:colOff>
      <xdr:row>2</xdr:row>
      <xdr:rowOff>174483</xdr:rowOff>
    </xdr:to>
    <xdr:pic>
      <xdr:nvPicPr>
        <xdr:cNvPr id="2"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4</xdr:col>
      <xdr:colOff>447676</xdr:colOff>
      <xdr:row>2</xdr:row>
      <xdr:rowOff>175461</xdr:rowOff>
    </xdr:to>
    <xdr:pic>
      <xdr:nvPicPr>
        <xdr:cNvPr id="3"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16</xdr:col>
      <xdr:colOff>645318</xdr:colOff>
      <xdr:row>2</xdr:row>
      <xdr:rowOff>174483</xdr:rowOff>
    </xdr:to>
    <xdr:pic>
      <xdr:nvPicPr>
        <xdr:cNvPr id="4"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4</xdr:col>
      <xdr:colOff>447676</xdr:colOff>
      <xdr:row>2</xdr:row>
      <xdr:rowOff>175461</xdr:rowOff>
    </xdr:to>
    <xdr:pic>
      <xdr:nvPicPr>
        <xdr:cNvPr id="5"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16</xdr:col>
      <xdr:colOff>645318</xdr:colOff>
      <xdr:row>2</xdr:row>
      <xdr:rowOff>174483</xdr:rowOff>
    </xdr:to>
    <xdr:pic>
      <xdr:nvPicPr>
        <xdr:cNvPr id="6" name="1 Imagen"/>
        <xdr:cNvPicPr>
          <a:picLocks noChangeAspect="1"/>
        </xdr:cNvPicPr>
      </xdr:nvPicPr>
      <xdr:blipFill>
        <a:blip xmlns:r="http://schemas.openxmlformats.org/officeDocument/2006/relationships" r:embed="rId1"/>
        <a:stretch>
          <a:fillRect/>
        </a:stretch>
      </xdr:blipFill>
      <xdr:spPr>
        <a:xfrm>
          <a:off x="14516100" y="38101"/>
          <a:ext cx="873919" cy="517382"/>
        </a:xfrm>
        <a:prstGeom prst="rect">
          <a:avLst/>
        </a:prstGeom>
      </xdr:spPr>
    </xdr:pic>
    <xdr:clientData/>
  </xdr:twoCellAnchor>
  <xdr:twoCellAnchor editAs="oneCell">
    <xdr:from>
      <xdr:col>3</xdr:col>
      <xdr:colOff>1809751</xdr:colOff>
      <xdr:row>0</xdr:row>
      <xdr:rowOff>19050</xdr:rowOff>
    </xdr:from>
    <xdr:to>
      <xdr:col>4</xdr:col>
      <xdr:colOff>447676</xdr:colOff>
      <xdr:row>2</xdr:row>
      <xdr:rowOff>175461</xdr:rowOff>
    </xdr:to>
    <xdr:pic>
      <xdr:nvPicPr>
        <xdr:cNvPr id="7" name="2 Imagen"/>
        <xdr:cNvPicPr>
          <a:picLocks noChangeAspect="1"/>
        </xdr:cNvPicPr>
      </xdr:nvPicPr>
      <xdr:blipFill>
        <a:blip xmlns:r="http://schemas.openxmlformats.org/officeDocument/2006/relationships" r:embed="rId2"/>
        <a:stretch>
          <a:fillRect/>
        </a:stretch>
      </xdr:blipFill>
      <xdr:spPr>
        <a:xfrm>
          <a:off x="5686426" y="19050"/>
          <a:ext cx="457200"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8" name="1 Imagen"/>
        <xdr:cNvPicPr>
          <a:picLocks noChangeAspect="1"/>
        </xdr:cNvPicPr>
      </xdr:nvPicPr>
      <xdr:blipFill>
        <a:blip xmlns:r="http://schemas.openxmlformats.org/officeDocument/2006/relationships" r:embed="rId1"/>
        <a:stretch>
          <a:fillRect/>
        </a:stretch>
      </xdr:blipFill>
      <xdr:spPr>
        <a:xfrm>
          <a:off x="15363825" y="38101"/>
          <a:ext cx="880798"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9" name="2 Imagen"/>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10" name="1 Imagen"/>
        <xdr:cNvPicPr>
          <a:picLocks noChangeAspect="1"/>
        </xdr:cNvPicPr>
      </xdr:nvPicPr>
      <xdr:blipFill>
        <a:blip xmlns:r="http://schemas.openxmlformats.org/officeDocument/2006/relationships" r:embed="rId1"/>
        <a:stretch>
          <a:fillRect/>
        </a:stretch>
      </xdr:blipFill>
      <xdr:spPr>
        <a:xfrm>
          <a:off x="15363825" y="38101"/>
          <a:ext cx="880798"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11" name="2 Imagen"/>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12" name="1 Imagen"/>
        <xdr:cNvPicPr>
          <a:picLocks noChangeAspect="1"/>
        </xdr:cNvPicPr>
      </xdr:nvPicPr>
      <xdr:blipFill>
        <a:blip xmlns:r="http://schemas.openxmlformats.org/officeDocument/2006/relationships" r:embed="rId1"/>
        <a:stretch>
          <a:fillRect/>
        </a:stretch>
      </xdr:blipFill>
      <xdr:spPr>
        <a:xfrm>
          <a:off x="15363825" y="38101"/>
          <a:ext cx="880798"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13" name="2 Imagen"/>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twoCellAnchor editAs="oneCell">
    <xdr:from>
      <xdr:col>15</xdr:col>
      <xdr:colOff>657225</xdr:colOff>
      <xdr:row>0</xdr:row>
      <xdr:rowOff>38101</xdr:rowOff>
    </xdr:from>
    <xdr:to>
      <xdr:col>16</xdr:col>
      <xdr:colOff>652197</xdr:colOff>
      <xdr:row>2</xdr:row>
      <xdr:rowOff>174483</xdr:rowOff>
    </xdr:to>
    <xdr:pic>
      <xdr:nvPicPr>
        <xdr:cNvPr id="14" name="1 Imagen"/>
        <xdr:cNvPicPr>
          <a:picLocks noChangeAspect="1"/>
        </xdr:cNvPicPr>
      </xdr:nvPicPr>
      <xdr:blipFill>
        <a:blip xmlns:r="http://schemas.openxmlformats.org/officeDocument/2006/relationships" r:embed="rId1"/>
        <a:stretch>
          <a:fillRect/>
        </a:stretch>
      </xdr:blipFill>
      <xdr:spPr>
        <a:xfrm>
          <a:off x="15363825" y="38101"/>
          <a:ext cx="880798" cy="517382"/>
        </a:xfrm>
        <a:prstGeom prst="rect">
          <a:avLst/>
        </a:prstGeom>
      </xdr:spPr>
    </xdr:pic>
    <xdr:clientData/>
  </xdr:twoCellAnchor>
  <xdr:twoCellAnchor editAs="oneCell">
    <xdr:from>
      <xdr:col>3</xdr:col>
      <xdr:colOff>1809751</xdr:colOff>
      <xdr:row>0</xdr:row>
      <xdr:rowOff>19050</xdr:rowOff>
    </xdr:from>
    <xdr:to>
      <xdr:col>4</xdr:col>
      <xdr:colOff>444501</xdr:colOff>
      <xdr:row>2</xdr:row>
      <xdr:rowOff>175461</xdr:rowOff>
    </xdr:to>
    <xdr:pic>
      <xdr:nvPicPr>
        <xdr:cNvPr id="15" name="2 Imagen"/>
        <xdr:cNvPicPr>
          <a:picLocks noChangeAspect="1"/>
        </xdr:cNvPicPr>
      </xdr:nvPicPr>
      <xdr:blipFill>
        <a:blip xmlns:r="http://schemas.openxmlformats.org/officeDocument/2006/relationships" r:embed="rId2"/>
        <a:stretch>
          <a:fillRect/>
        </a:stretch>
      </xdr:blipFill>
      <xdr:spPr>
        <a:xfrm>
          <a:off x="5686426" y="19050"/>
          <a:ext cx="454025" cy="53741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C1048576"/>
  <sheetViews>
    <sheetView topLeftCell="I55" zoomScale="70" zoomScaleNormal="70" workbookViewId="0">
      <selection activeCell="M13" sqref="M13"/>
    </sheetView>
  </sheetViews>
  <sheetFormatPr baseColWidth="10" defaultColWidth="11.42578125" defaultRowHeight="77.25" customHeight="1" x14ac:dyDescent="0.2"/>
  <cols>
    <col min="1" max="1" width="10.7109375" style="1" customWidth="1"/>
    <col min="2" max="2" width="25" style="1" customWidth="1"/>
    <col min="3" max="3" width="41.140625" style="1" customWidth="1"/>
    <col min="4" max="4" width="41.140625" style="1" hidden="1" customWidth="1"/>
    <col min="5" max="5" width="52.140625" style="1" customWidth="1"/>
    <col min="6" max="6" width="17.140625" style="53" customWidth="1"/>
    <col min="7" max="7" width="21.7109375" style="1" customWidth="1"/>
    <col min="8" max="8" width="19.28515625" style="1" customWidth="1"/>
    <col min="9" max="9" width="14.5703125" style="1" customWidth="1"/>
    <col min="10" max="10" width="13.5703125" style="1" customWidth="1"/>
    <col min="11" max="11" width="56.28515625" style="1" customWidth="1"/>
    <col min="12" max="14" width="19.85546875" style="1" customWidth="1"/>
    <col min="15" max="15" width="21.7109375" style="1" customWidth="1"/>
    <col min="16" max="17" width="19.85546875" style="1" customWidth="1"/>
    <col min="18" max="18" width="25.28515625" style="1" customWidth="1"/>
    <col min="19" max="19" width="25.42578125" style="1" customWidth="1"/>
    <col min="20" max="20" width="27.42578125" style="1" customWidth="1"/>
    <col min="21" max="21" width="26.42578125" style="203" customWidth="1"/>
    <col min="22" max="22" width="19" style="1" customWidth="1"/>
    <col min="23" max="23" width="54" style="1" customWidth="1"/>
    <col min="24" max="24" width="36.5703125" style="305" customWidth="1"/>
    <col min="25" max="25" width="15.140625" style="1" bestFit="1" customWidth="1"/>
    <col min="26" max="26" width="19.140625" style="1" customWidth="1"/>
    <col min="27" max="27" width="13" style="1" bestFit="1" customWidth="1"/>
    <col min="28" max="242" width="11.42578125" style="1"/>
    <col min="243" max="243" width="4.42578125" style="1" customWidth="1"/>
    <col min="244" max="244" width="15.85546875" style="1" customWidth="1"/>
    <col min="245" max="245" width="16.42578125" style="1" customWidth="1"/>
    <col min="246" max="246" width="27.7109375" style="1" customWidth="1"/>
    <col min="247" max="247" width="10" style="1" customWidth="1"/>
    <col min="248" max="16384" width="11.42578125" style="1"/>
  </cols>
  <sheetData>
    <row r="1" spans="1:24" ht="35.25" customHeight="1" x14ac:dyDescent="0.25">
      <c r="A1" s="341" t="s">
        <v>0</v>
      </c>
      <c r="B1" s="342"/>
      <c r="C1" s="342"/>
      <c r="D1" s="342"/>
      <c r="E1" s="342"/>
      <c r="F1" s="342"/>
      <c r="G1" s="342"/>
      <c r="H1" s="342"/>
      <c r="I1" s="342"/>
      <c r="J1" s="342"/>
      <c r="K1" s="342"/>
      <c r="L1" s="342"/>
      <c r="M1" s="342"/>
      <c r="N1" s="342"/>
      <c r="O1" s="342"/>
      <c r="P1" s="342"/>
      <c r="Q1" s="342"/>
      <c r="R1" s="342"/>
      <c r="S1" s="342"/>
      <c r="T1" s="342"/>
      <c r="U1" s="342"/>
      <c r="V1" s="342"/>
      <c r="W1" s="342"/>
    </row>
    <row r="2" spans="1:24" ht="20.25" customHeight="1" x14ac:dyDescent="0.25">
      <c r="A2" s="341" t="s">
        <v>1</v>
      </c>
      <c r="B2" s="342"/>
      <c r="C2" s="342"/>
      <c r="D2" s="342"/>
      <c r="E2" s="342"/>
      <c r="F2" s="342"/>
      <c r="G2" s="342"/>
      <c r="H2" s="342"/>
      <c r="I2" s="342"/>
      <c r="J2" s="342"/>
      <c r="K2" s="342"/>
      <c r="L2" s="342"/>
      <c r="M2" s="342"/>
      <c r="N2" s="342"/>
      <c r="O2" s="342"/>
      <c r="P2" s="342"/>
      <c r="Q2" s="342"/>
      <c r="R2" s="342"/>
      <c r="S2" s="342"/>
      <c r="T2" s="342"/>
      <c r="U2" s="342"/>
      <c r="V2" s="342"/>
      <c r="W2" s="342"/>
    </row>
    <row r="3" spans="1:24" ht="21.75" customHeight="1" x14ac:dyDescent="0.25">
      <c r="A3" s="2"/>
      <c r="B3" s="3"/>
      <c r="C3" s="3"/>
      <c r="D3" s="244"/>
      <c r="E3" s="3"/>
      <c r="F3" s="3"/>
      <c r="G3" s="3"/>
      <c r="H3" s="3"/>
      <c r="I3" s="3"/>
      <c r="J3" s="3"/>
      <c r="K3" s="3"/>
      <c r="L3" s="3"/>
      <c r="M3" s="3"/>
      <c r="N3" s="3"/>
      <c r="O3" s="3"/>
      <c r="P3" s="3"/>
      <c r="Q3" s="3"/>
      <c r="R3" s="208">
        <v>1842191717.0899999</v>
      </c>
      <c r="S3" s="307">
        <f>+R3-N12-L13</f>
        <v>1190722427.0899999</v>
      </c>
      <c r="T3" s="3"/>
      <c r="U3" s="208"/>
      <c r="V3" s="3"/>
      <c r="W3" s="3"/>
    </row>
    <row r="4" spans="1:24" s="4" customFormat="1" ht="27.75" customHeight="1" x14ac:dyDescent="0.25">
      <c r="A4" s="343" t="s">
        <v>2</v>
      </c>
      <c r="B4" s="344"/>
      <c r="C4" s="344"/>
      <c r="D4" s="344"/>
      <c r="E4" s="344"/>
      <c r="F4" s="344"/>
      <c r="G4" s="345"/>
      <c r="H4" s="346" t="s">
        <v>3</v>
      </c>
      <c r="I4" s="347"/>
      <c r="J4" s="347"/>
      <c r="K4" s="347"/>
      <c r="L4" s="347"/>
      <c r="M4" s="348"/>
      <c r="N4" s="346" t="s">
        <v>240</v>
      </c>
      <c r="O4" s="347"/>
      <c r="P4" s="347"/>
      <c r="Q4" s="348"/>
      <c r="R4" s="349" t="s">
        <v>4</v>
      </c>
      <c r="S4" s="344"/>
      <c r="T4" s="344"/>
      <c r="U4" s="344"/>
      <c r="V4" s="344"/>
      <c r="W4" s="344"/>
      <c r="X4" s="53"/>
    </row>
    <row r="5" spans="1:24" s="4" customFormat="1" ht="30" customHeight="1" x14ac:dyDescent="0.25">
      <c r="A5" s="350" t="s">
        <v>5</v>
      </c>
      <c r="B5" s="350"/>
      <c r="C5" s="350"/>
      <c r="D5" s="350"/>
      <c r="E5" s="350"/>
      <c r="F5" s="350"/>
      <c r="G5" s="350"/>
      <c r="H5" s="350"/>
      <c r="I5" s="350"/>
      <c r="J5" s="350"/>
      <c r="K5" s="350"/>
      <c r="L5" s="350"/>
      <c r="M5" s="350"/>
      <c r="N5" s="351" t="s">
        <v>6</v>
      </c>
      <c r="O5" s="351"/>
      <c r="P5" s="351"/>
      <c r="Q5" s="351"/>
      <c r="R5" s="351"/>
      <c r="S5" s="351"/>
      <c r="T5" s="351"/>
      <c r="U5" s="351"/>
      <c r="V5" s="351"/>
      <c r="W5" s="346"/>
      <c r="X5" s="53"/>
    </row>
    <row r="6" spans="1:24" ht="28.5" customHeight="1" x14ac:dyDescent="0.2">
      <c r="A6" s="334" t="s">
        <v>7</v>
      </c>
      <c r="B6" s="334" t="s">
        <v>8</v>
      </c>
      <c r="C6" s="334" t="s">
        <v>9</v>
      </c>
      <c r="D6" s="334" t="s">
        <v>250</v>
      </c>
      <c r="E6" s="334" t="s">
        <v>10</v>
      </c>
      <c r="F6" s="331" t="s">
        <v>11</v>
      </c>
      <c r="G6" s="331" t="s">
        <v>12</v>
      </c>
      <c r="H6" s="331" t="s">
        <v>13</v>
      </c>
      <c r="I6" s="331" t="s">
        <v>14</v>
      </c>
      <c r="J6" s="331" t="s">
        <v>15</v>
      </c>
      <c r="K6" s="334" t="s">
        <v>16</v>
      </c>
      <c r="L6" s="337" t="s">
        <v>17</v>
      </c>
      <c r="M6" s="338"/>
      <c r="N6" s="338"/>
      <c r="O6" s="338"/>
      <c r="P6" s="338"/>
      <c r="Q6" s="338"/>
      <c r="R6" s="338"/>
      <c r="S6" s="338"/>
      <c r="T6" s="338"/>
      <c r="U6" s="338"/>
      <c r="V6" s="339"/>
      <c r="W6" s="324" t="s">
        <v>18</v>
      </c>
    </row>
    <row r="7" spans="1:24" ht="28.5" customHeight="1" x14ac:dyDescent="0.2">
      <c r="A7" s="335"/>
      <c r="B7" s="335"/>
      <c r="C7" s="335"/>
      <c r="D7" s="335"/>
      <c r="E7" s="335"/>
      <c r="F7" s="332"/>
      <c r="G7" s="332"/>
      <c r="H7" s="332"/>
      <c r="I7" s="332"/>
      <c r="J7" s="332"/>
      <c r="K7" s="335"/>
      <c r="L7" s="327" t="s">
        <v>19</v>
      </c>
      <c r="M7" s="328"/>
      <c r="N7" s="327" t="s">
        <v>20</v>
      </c>
      <c r="O7" s="328"/>
      <c r="P7" s="327" t="s">
        <v>21</v>
      </c>
      <c r="Q7" s="328"/>
      <c r="R7" s="327" t="s">
        <v>22</v>
      </c>
      <c r="S7" s="328"/>
      <c r="T7" s="327" t="s">
        <v>23</v>
      </c>
      <c r="U7" s="328"/>
      <c r="V7" s="329" t="s">
        <v>24</v>
      </c>
      <c r="W7" s="325"/>
    </row>
    <row r="8" spans="1:24" ht="28.5" customHeight="1" x14ac:dyDescent="0.2">
      <c r="A8" s="336"/>
      <c r="B8" s="336"/>
      <c r="C8" s="336"/>
      <c r="D8" s="335"/>
      <c r="E8" s="336"/>
      <c r="F8" s="333"/>
      <c r="G8" s="333"/>
      <c r="H8" s="333"/>
      <c r="I8" s="333"/>
      <c r="J8" s="333"/>
      <c r="K8" s="336"/>
      <c r="L8" s="5" t="s">
        <v>25</v>
      </c>
      <c r="M8" s="6" t="s">
        <v>26</v>
      </c>
      <c r="N8" s="5" t="s">
        <v>25</v>
      </c>
      <c r="O8" s="6" t="s">
        <v>26</v>
      </c>
      <c r="P8" s="5" t="s">
        <v>25</v>
      </c>
      <c r="Q8" s="6" t="s">
        <v>26</v>
      </c>
      <c r="R8" s="5" t="s">
        <v>25</v>
      </c>
      <c r="S8" s="6" t="s">
        <v>26</v>
      </c>
      <c r="T8" s="5" t="s">
        <v>25</v>
      </c>
      <c r="U8" s="209" t="s">
        <v>26</v>
      </c>
      <c r="V8" s="330"/>
      <c r="W8" s="326"/>
      <c r="X8" s="281" t="s">
        <v>266</v>
      </c>
    </row>
    <row r="9" spans="1:24" ht="77.25" customHeight="1" x14ac:dyDescent="0.2">
      <c r="A9" s="7">
        <v>1</v>
      </c>
      <c r="B9" s="8" t="s">
        <v>27</v>
      </c>
      <c r="C9" s="9" t="s">
        <v>28</v>
      </c>
      <c r="D9" s="257" t="s">
        <v>255</v>
      </c>
      <c r="E9" s="9" t="s">
        <v>29</v>
      </c>
      <c r="F9" s="10">
        <v>0</v>
      </c>
      <c r="G9" s="10">
        <v>1</v>
      </c>
      <c r="H9" s="22">
        <v>1</v>
      </c>
      <c r="I9" s="22">
        <v>0.5</v>
      </c>
      <c r="J9" s="11">
        <f>+I9/H9</f>
        <v>0.5</v>
      </c>
      <c r="K9" s="12" t="s">
        <v>30</v>
      </c>
      <c r="L9" s="13">
        <v>0</v>
      </c>
      <c r="M9" s="14">
        <v>0</v>
      </c>
      <c r="N9" s="13">
        <v>0</v>
      </c>
      <c r="O9" s="14">
        <v>0</v>
      </c>
      <c r="P9" s="13">
        <v>0</v>
      </c>
      <c r="Q9" s="14">
        <v>0</v>
      </c>
      <c r="R9" s="15">
        <f>1496533884+1</f>
        <v>1496533885</v>
      </c>
      <c r="S9" s="14">
        <v>0</v>
      </c>
      <c r="T9" s="16">
        <f>+R9+P9+N9+L9</f>
        <v>1496533885</v>
      </c>
      <c r="U9" s="17">
        <f>+M9+O9+Q9+S9</f>
        <v>0</v>
      </c>
      <c r="V9" s="288">
        <v>0</v>
      </c>
      <c r="W9" s="19" t="s">
        <v>286</v>
      </c>
      <c r="X9" s="280" t="s">
        <v>283</v>
      </c>
    </row>
    <row r="10" spans="1:24" ht="77.25" customHeight="1" x14ac:dyDescent="0.2">
      <c r="A10" s="7">
        <v>2</v>
      </c>
      <c r="B10" s="8" t="s">
        <v>27</v>
      </c>
      <c r="C10" s="9" t="s">
        <v>31</v>
      </c>
      <c r="D10" s="257" t="s">
        <v>256</v>
      </c>
      <c r="E10" s="9" t="s">
        <v>32</v>
      </c>
      <c r="F10" s="10">
        <v>0</v>
      </c>
      <c r="G10" s="10">
        <v>1</v>
      </c>
      <c r="H10" s="22">
        <v>1</v>
      </c>
      <c r="I10" s="22">
        <v>0</v>
      </c>
      <c r="J10" s="11">
        <f>+I10/H10</f>
        <v>0</v>
      </c>
      <c r="K10" s="12" t="s">
        <v>239</v>
      </c>
      <c r="L10" s="214">
        <v>0</v>
      </c>
      <c r="M10" s="14">
        <v>0</v>
      </c>
      <c r="N10" s="13">
        <v>0</v>
      </c>
      <c r="O10" s="14">
        <v>0</v>
      </c>
      <c r="P10" s="13">
        <v>0</v>
      </c>
      <c r="Q10" s="14">
        <v>0</v>
      </c>
      <c r="R10" s="15">
        <v>0</v>
      </c>
      <c r="S10" s="14">
        <v>0</v>
      </c>
      <c r="T10" s="16">
        <f>+R10+P10+N10+L10</f>
        <v>0</v>
      </c>
      <c r="U10" s="17">
        <f>+M10+O10+Q10+S10</f>
        <v>0</v>
      </c>
      <c r="V10" s="288">
        <v>0</v>
      </c>
      <c r="W10" s="19" t="s">
        <v>293</v>
      </c>
      <c r="X10" s="280" t="s">
        <v>283</v>
      </c>
    </row>
    <row r="11" spans="1:24" ht="77.25" customHeight="1" x14ac:dyDescent="0.2">
      <c r="A11" s="7">
        <v>3</v>
      </c>
      <c r="B11" s="8" t="s">
        <v>27</v>
      </c>
      <c r="C11" s="9" t="s">
        <v>33</v>
      </c>
      <c r="D11" s="257" t="s">
        <v>257</v>
      </c>
      <c r="E11" s="9" t="s">
        <v>34</v>
      </c>
      <c r="F11" s="10">
        <v>0</v>
      </c>
      <c r="G11" s="10">
        <v>1</v>
      </c>
      <c r="H11" s="22">
        <v>1</v>
      </c>
      <c r="I11" s="22">
        <v>0</v>
      </c>
      <c r="J11" s="11">
        <f t="shared" ref="J11:J62" si="0">+I11/H11</f>
        <v>0</v>
      </c>
      <c r="K11" s="12" t="s">
        <v>35</v>
      </c>
      <c r="L11" s="13">
        <v>0</v>
      </c>
      <c r="M11" s="14">
        <v>0</v>
      </c>
      <c r="N11" s="13">
        <v>0</v>
      </c>
      <c r="O11" s="14">
        <v>0</v>
      </c>
      <c r="P11" s="13">
        <v>0</v>
      </c>
      <c r="Q11" s="14">
        <v>0</v>
      </c>
      <c r="R11" s="13">
        <v>0</v>
      </c>
      <c r="S11" s="14">
        <v>0</v>
      </c>
      <c r="T11" s="16">
        <f>+R11+P11+N11+L11</f>
        <v>0</v>
      </c>
      <c r="U11" s="17">
        <f>+M11+O11+Q11+S11</f>
        <v>0</v>
      </c>
      <c r="V11" s="288">
        <v>0</v>
      </c>
      <c r="W11" s="20" t="s">
        <v>293</v>
      </c>
      <c r="X11" s="280" t="s">
        <v>283</v>
      </c>
    </row>
    <row r="12" spans="1:24" ht="77.25" customHeight="1" x14ac:dyDescent="0.2">
      <c r="A12" s="7">
        <v>4</v>
      </c>
      <c r="B12" s="8" t="s">
        <v>27</v>
      </c>
      <c r="C12" s="9" t="s">
        <v>36</v>
      </c>
      <c r="D12" s="260" t="s">
        <v>280</v>
      </c>
      <c r="E12" s="9" t="s">
        <v>37</v>
      </c>
      <c r="F12" s="10">
        <v>4</v>
      </c>
      <c r="G12" s="10">
        <v>4</v>
      </c>
      <c r="H12" s="22">
        <v>1</v>
      </c>
      <c r="I12" s="22">
        <v>1</v>
      </c>
      <c r="J12" s="11">
        <f t="shared" si="0"/>
        <v>1</v>
      </c>
      <c r="K12" s="12" t="s">
        <v>281</v>
      </c>
      <c r="L12" s="13">
        <v>0</v>
      </c>
      <c r="M12" s="14">
        <v>0</v>
      </c>
      <c r="N12" s="15">
        <v>644165780</v>
      </c>
      <c r="O12" s="294">
        <v>644165780</v>
      </c>
      <c r="P12" s="13">
        <v>0</v>
      </c>
      <c r="Q12" s="14">
        <v>0</v>
      </c>
      <c r="R12" s="248">
        <v>1190722427.0999999</v>
      </c>
      <c r="S12" s="308">
        <v>1190722427.0599999</v>
      </c>
      <c r="T12" s="16">
        <f>L12+N12+P12+R12</f>
        <v>1834888207.0999999</v>
      </c>
      <c r="U12" s="17">
        <f>M12+O12+Q12+S12</f>
        <v>1834888207.0599999</v>
      </c>
      <c r="V12" s="18">
        <f t="shared" ref="V12:V62" si="1">+U12/T12</f>
        <v>0.99999999997820033</v>
      </c>
      <c r="W12" s="21" t="s">
        <v>284</v>
      </c>
      <c r="X12" s="280" t="s">
        <v>265</v>
      </c>
    </row>
    <row r="13" spans="1:24" ht="77.25" customHeight="1" x14ac:dyDescent="0.2">
      <c r="A13" s="7">
        <v>4</v>
      </c>
      <c r="B13" s="8" t="s">
        <v>27</v>
      </c>
      <c r="C13" s="9" t="s">
        <v>36</v>
      </c>
      <c r="D13" s="260" t="s">
        <v>280</v>
      </c>
      <c r="E13" s="9" t="s">
        <v>37</v>
      </c>
      <c r="F13" s="10">
        <v>4</v>
      </c>
      <c r="G13" s="10">
        <v>4</v>
      </c>
      <c r="H13" s="22">
        <v>1</v>
      </c>
      <c r="I13" s="22">
        <v>1</v>
      </c>
      <c r="J13" s="11">
        <f t="shared" si="0"/>
        <v>1</v>
      </c>
      <c r="K13" s="12" t="s">
        <v>251</v>
      </c>
      <c r="L13" s="248">
        <v>7303510</v>
      </c>
      <c r="M13" s="249">
        <v>7303510</v>
      </c>
      <c r="N13" s="13">
        <v>0</v>
      </c>
      <c r="O13" s="14">
        <v>0</v>
      </c>
      <c r="P13" s="13"/>
      <c r="Q13" s="14">
        <v>0</v>
      </c>
      <c r="R13" s="13">
        <v>0</v>
      </c>
      <c r="S13" s="14">
        <v>0</v>
      </c>
      <c r="T13" s="16">
        <f t="shared" ref="T13:T52" si="2">+R13+P13+N13+L13</f>
        <v>7303510</v>
      </c>
      <c r="U13" s="17">
        <f t="shared" ref="U13:U52" si="3">+M13+O13+Q13+S13</f>
        <v>7303510</v>
      </c>
      <c r="V13" s="18">
        <f t="shared" si="1"/>
        <v>1</v>
      </c>
      <c r="W13" s="21" t="s">
        <v>284</v>
      </c>
      <c r="X13" s="280" t="s">
        <v>265</v>
      </c>
    </row>
    <row r="14" spans="1:24" ht="171" customHeight="1" x14ac:dyDescent="0.2">
      <c r="A14" s="7">
        <v>4</v>
      </c>
      <c r="B14" s="8" t="s">
        <v>27</v>
      </c>
      <c r="C14" s="9" t="s">
        <v>36</v>
      </c>
      <c r="D14" s="257" t="s">
        <v>258</v>
      </c>
      <c r="E14" s="9" t="s">
        <v>37</v>
      </c>
      <c r="F14" s="10">
        <v>4</v>
      </c>
      <c r="G14" s="10">
        <v>4</v>
      </c>
      <c r="H14" s="22">
        <v>1</v>
      </c>
      <c r="I14" s="22">
        <v>1</v>
      </c>
      <c r="J14" s="11">
        <f t="shared" si="0"/>
        <v>1</v>
      </c>
      <c r="K14" s="12" t="s">
        <v>39</v>
      </c>
      <c r="L14" s="248">
        <v>17987200</v>
      </c>
      <c r="M14" s="249">
        <v>17987200</v>
      </c>
      <c r="N14" s="13">
        <v>0</v>
      </c>
      <c r="O14" s="14">
        <v>0</v>
      </c>
      <c r="P14" s="13">
        <v>0</v>
      </c>
      <c r="Q14" s="14">
        <v>0</v>
      </c>
      <c r="R14" s="13">
        <v>0</v>
      </c>
      <c r="S14" s="14">
        <v>0</v>
      </c>
      <c r="T14" s="16">
        <f t="shared" si="2"/>
        <v>17987200</v>
      </c>
      <c r="U14" s="17">
        <f t="shared" si="3"/>
        <v>17987200</v>
      </c>
      <c r="V14" s="18">
        <f t="shared" si="1"/>
        <v>1</v>
      </c>
      <c r="W14" s="21" t="s">
        <v>284</v>
      </c>
      <c r="X14" s="280" t="s">
        <v>283</v>
      </c>
    </row>
    <row r="15" spans="1:24" ht="132.75" customHeight="1" x14ac:dyDescent="0.2">
      <c r="A15" s="7">
        <v>4</v>
      </c>
      <c r="B15" s="8" t="s">
        <v>27</v>
      </c>
      <c r="C15" s="9" t="s">
        <v>36</v>
      </c>
      <c r="D15" s="257" t="s">
        <v>259</v>
      </c>
      <c r="E15" s="9" t="s">
        <v>37</v>
      </c>
      <c r="F15" s="10">
        <v>4</v>
      </c>
      <c r="G15" s="10">
        <v>4</v>
      </c>
      <c r="H15" s="22">
        <v>1</v>
      </c>
      <c r="I15" s="22">
        <v>1</v>
      </c>
      <c r="J15" s="11">
        <f t="shared" si="0"/>
        <v>1</v>
      </c>
      <c r="K15" s="12" t="s">
        <v>38</v>
      </c>
      <c r="L15" s="248">
        <v>27254116</v>
      </c>
      <c r="M15" s="249">
        <v>27254116</v>
      </c>
      <c r="N15" s="13">
        <v>0</v>
      </c>
      <c r="O15" s="14">
        <v>0</v>
      </c>
      <c r="P15" s="13">
        <v>0</v>
      </c>
      <c r="Q15" s="14">
        <v>0</v>
      </c>
      <c r="R15" s="13">
        <v>0</v>
      </c>
      <c r="S15" s="14">
        <v>0</v>
      </c>
      <c r="T15" s="16">
        <f t="shared" si="2"/>
        <v>27254116</v>
      </c>
      <c r="U15" s="17">
        <f t="shared" si="3"/>
        <v>27254116</v>
      </c>
      <c r="V15" s="18">
        <f t="shared" si="1"/>
        <v>1</v>
      </c>
      <c r="W15" s="21" t="s">
        <v>284</v>
      </c>
      <c r="X15" s="280" t="s">
        <v>283</v>
      </c>
    </row>
    <row r="16" spans="1:24" ht="77.25" customHeight="1" x14ac:dyDescent="0.2">
      <c r="A16" s="7">
        <v>4</v>
      </c>
      <c r="B16" s="8" t="s">
        <v>27</v>
      </c>
      <c r="C16" s="9" t="s">
        <v>36</v>
      </c>
      <c r="D16" s="257" t="s">
        <v>279</v>
      </c>
      <c r="E16" s="9" t="s">
        <v>37</v>
      </c>
      <c r="F16" s="10">
        <v>4</v>
      </c>
      <c r="G16" s="10">
        <v>4</v>
      </c>
      <c r="H16" s="22">
        <v>1</v>
      </c>
      <c r="I16" s="22">
        <v>1</v>
      </c>
      <c r="J16" s="11">
        <f t="shared" si="0"/>
        <v>1</v>
      </c>
      <c r="K16" s="12" t="s">
        <v>40</v>
      </c>
      <c r="L16" s="13">
        <v>0</v>
      </c>
      <c r="M16" s="14">
        <v>0</v>
      </c>
      <c r="N16" s="13">
        <v>0</v>
      </c>
      <c r="O16" s="14">
        <v>0</v>
      </c>
      <c r="P16" s="13">
        <v>0</v>
      </c>
      <c r="Q16" s="14">
        <v>0</v>
      </c>
      <c r="R16" s="13">
        <v>0</v>
      </c>
      <c r="S16" s="14">
        <v>0</v>
      </c>
      <c r="T16" s="16">
        <f t="shared" si="2"/>
        <v>0</v>
      </c>
      <c r="U16" s="17">
        <f t="shared" si="3"/>
        <v>0</v>
      </c>
      <c r="V16" s="18">
        <v>0</v>
      </c>
      <c r="W16" s="21" t="s">
        <v>284</v>
      </c>
      <c r="X16" s="280" t="s">
        <v>283</v>
      </c>
    </row>
    <row r="17" spans="1:27" ht="77.25" customHeight="1" x14ac:dyDescent="0.2">
      <c r="A17" s="7">
        <v>5</v>
      </c>
      <c r="B17" s="8" t="s">
        <v>27</v>
      </c>
      <c r="C17" s="9" t="s">
        <v>41</v>
      </c>
      <c r="D17" s="257" t="s">
        <v>260</v>
      </c>
      <c r="E17" s="9" t="s">
        <v>42</v>
      </c>
      <c r="F17" s="22">
        <v>4</v>
      </c>
      <c r="G17" s="22">
        <v>8</v>
      </c>
      <c r="H17" s="22">
        <v>2</v>
      </c>
      <c r="I17" s="22">
        <v>1</v>
      </c>
      <c r="J17" s="11">
        <f t="shared" si="0"/>
        <v>0.5</v>
      </c>
      <c r="K17" s="12" t="s">
        <v>252</v>
      </c>
      <c r="L17" s="248">
        <v>9694000</v>
      </c>
      <c r="M17" s="250">
        <v>9694000</v>
      </c>
      <c r="N17" s="13">
        <v>0</v>
      </c>
      <c r="O17" s="14">
        <v>0</v>
      </c>
      <c r="P17" s="13">
        <v>0</v>
      </c>
      <c r="Q17" s="14">
        <v>0</v>
      </c>
      <c r="R17" s="13">
        <v>0</v>
      </c>
      <c r="S17" s="14">
        <v>0</v>
      </c>
      <c r="T17" s="16">
        <f t="shared" si="2"/>
        <v>9694000</v>
      </c>
      <c r="U17" s="17">
        <f t="shared" si="3"/>
        <v>9694000</v>
      </c>
      <c r="V17" s="18">
        <f t="shared" si="1"/>
        <v>1</v>
      </c>
      <c r="W17" s="20" t="s">
        <v>285</v>
      </c>
      <c r="X17" s="280" t="s">
        <v>283</v>
      </c>
    </row>
    <row r="18" spans="1:27" ht="77.25" customHeight="1" x14ac:dyDescent="0.2">
      <c r="A18" s="7">
        <v>5</v>
      </c>
      <c r="B18" s="8" t="s">
        <v>27</v>
      </c>
      <c r="C18" s="9" t="s">
        <v>41</v>
      </c>
      <c r="D18" s="257" t="s">
        <v>260</v>
      </c>
      <c r="E18" s="9" t="s">
        <v>42</v>
      </c>
      <c r="F18" s="22">
        <v>4</v>
      </c>
      <c r="G18" s="22">
        <v>8</v>
      </c>
      <c r="H18" s="22">
        <v>2</v>
      </c>
      <c r="I18" s="22">
        <v>1</v>
      </c>
      <c r="J18" s="11">
        <f t="shared" si="0"/>
        <v>0.5</v>
      </c>
      <c r="K18" s="12" t="s">
        <v>43</v>
      </c>
      <c r="L18" s="248">
        <v>20000000</v>
      </c>
      <c r="M18" s="250">
        <v>20000000</v>
      </c>
      <c r="N18" s="13">
        <v>0</v>
      </c>
      <c r="O18" s="14">
        <v>0</v>
      </c>
      <c r="P18" s="13">
        <v>0</v>
      </c>
      <c r="Q18" s="14">
        <v>0</v>
      </c>
      <c r="R18" s="13">
        <v>0</v>
      </c>
      <c r="S18" s="14">
        <v>0</v>
      </c>
      <c r="T18" s="16">
        <f t="shared" si="2"/>
        <v>20000000</v>
      </c>
      <c r="U18" s="17">
        <f t="shared" si="3"/>
        <v>20000000</v>
      </c>
      <c r="V18" s="18">
        <f t="shared" si="1"/>
        <v>1</v>
      </c>
      <c r="W18" s="20" t="s">
        <v>287</v>
      </c>
      <c r="X18" s="280" t="s">
        <v>283</v>
      </c>
    </row>
    <row r="19" spans="1:27" ht="77.25" customHeight="1" x14ac:dyDescent="0.2">
      <c r="A19" s="7">
        <v>6</v>
      </c>
      <c r="B19" s="8" t="s">
        <v>27</v>
      </c>
      <c r="C19" s="9" t="s">
        <v>44</v>
      </c>
      <c r="D19" s="255" t="s">
        <v>263</v>
      </c>
      <c r="E19" s="9" t="s">
        <v>45</v>
      </c>
      <c r="F19" s="10">
        <v>0</v>
      </c>
      <c r="G19" s="10">
        <v>8</v>
      </c>
      <c r="H19" s="22">
        <v>2</v>
      </c>
      <c r="I19" s="22">
        <v>2</v>
      </c>
      <c r="J19" s="11">
        <f t="shared" si="0"/>
        <v>1</v>
      </c>
      <c r="K19" s="12" t="s">
        <v>46</v>
      </c>
      <c r="L19" s="248">
        <v>400000</v>
      </c>
      <c r="M19" s="251">
        <v>400000</v>
      </c>
      <c r="N19" s="13">
        <v>0</v>
      </c>
      <c r="O19" s="14">
        <v>0</v>
      </c>
      <c r="P19" s="13">
        <v>0</v>
      </c>
      <c r="Q19" s="14">
        <v>0</v>
      </c>
      <c r="R19" s="13">
        <v>0</v>
      </c>
      <c r="S19" s="14">
        <v>0</v>
      </c>
      <c r="T19" s="16">
        <f t="shared" si="2"/>
        <v>400000</v>
      </c>
      <c r="U19" s="17">
        <f t="shared" si="3"/>
        <v>400000</v>
      </c>
      <c r="V19" s="18">
        <f t="shared" si="1"/>
        <v>1</v>
      </c>
      <c r="W19" s="20" t="s">
        <v>288</v>
      </c>
      <c r="X19" s="280" t="s">
        <v>282</v>
      </c>
    </row>
    <row r="20" spans="1:27" ht="77.25" customHeight="1" x14ac:dyDescent="0.2">
      <c r="A20" s="7">
        <v>7</v>
      </c>
      <c r="B20" s="8" t="s">
        <v>27</v>
      </c>
      <c r="C20" s="9" t="s">
        <v>47</v>
      </c>
      <c r="D20" s="255" t="s">
        <v>263</v>
      </c>
      <c r="E20" s="9" t="s">
        <v>48</v>
      </c>
      <c r="F20" s="10">
        <v>0</v>
      </c>
      <c r="G20" s="10">
        <v>1</v>
      </c>
      <c r="H20" s="22">
        <v>1</v>
      </c>
      <c r="I20" s="22">
        <v>1</v>
      </c>
      <c r="J20" s="11">
        <f t="shared" si="0"/>
        <v>1</v>
      </c>
      <c r="K20" s="12" t="s">
        <v>49</v>
      </c>
      <c r="L20" s="248">
        <v>28545730</v>
      </c>
      <c r="M20" s="251">
        <v>28545730</v>
      </c>
      <c r="N20" s="13">
        <v>0</v>
      </c>
      <c r="O20" s="14">
        <v>0</v>
      </c>
      <c r="P20" s="13">
        <v>0</v>
      </c>
      <c r="Q20" s="14">
        <v>0</v>
      </c>
      <c r="R20" s="13">
        <v>0</v>
      </c>
      <c r="S20" s="14">
        <v>0</v>
      </c>
      <c r="T20" s="16">
        <f t="shared" si="2"/>
        <v>28545730</v>
      </c>
      <c r="U20" s="17">
        <f t="shared" si="3"/>
        <v>28545730</v>
      </c>
      <c r="V20" s="18">
        <f t="shared" si="1"/>
        <v>1</v>
      </c>
      <c r="W20" s="19" t="s">
        <v>289</v>
      </c>
      <c r="X20" s="280" t="s">
        <v>282</v>
      </c>
    </row>
    <row r="21" spans="1:27" ht="153" customHeight="1" x14ac:dyDescent="0.2">
      <c r="A21" s="7">
        <v>7</v>
      </c>
      <c r="B21" s="8" t="s">
        <v>27</v>
      </c>
      <c r="C21" s="9" t="s">
        <v>47</v>
      </c>
      <c r="D21" s="255" t="s">
        <v>263</v>
      </c>
      <c r="E21" s="9" t="s">
        <v>50</v>
      </c>
      <c r="F21" s="10">
        <v>0</v>
      </c>
      <c r="G21" s="10">
        <v>1</v>
      </c>
      <c r="H21" s="22">
        <v>1</v>
      </c>
      <c r="I21" s="22">
        <v>1</v>
      </c>
      <c r="J21" s="11">
        <f t="shared" si="0"/>
        <v>1</v>
      </c>
      <c r="K21" s="12" t="s">
        <v>51</v>
      </c>
      <c r="L21" s="248">
        <v>24160000</v>
      </c>
      <c r="M21" s="251">
        <v>24160000</v>
      </c>
      <c r="N21" s="13">
        <v>0</v>
      </c>
      <c r="O21" s="14">
        <v>0</v>
      </c>
      <c r="P21" s="13">
        <v>0</v>
      </c>
      <c r="Q21" s="14">
        <v>0</v>
      </c>
      <c r="R21" s="13">
        <v>0</v>
      </c>
      <c r="S21" s="14">
        <v>0</v>
      </c>
      <c r="T21" s="16">
        <f t="shared" si="2"/>
        <v>24160000</v>
      </c>
      <c r="U21" s="17">
        <f t="shared" si="3"/>
        <v>24160000</v>
      </c>
      <c r="V21" s="18">
        <f t="shared" si="1"/>
        <v>1</v>
      </c>
      <c r="W21" s="19" t="s">
        <v>289</v>
      </c>
      <c r="X21" s="280" t="s">
        <v>282</v>
      </c>
    </row>
    <row r="22" spans="1:27" ht="206.25" customHeight="1" x14ac:dyDescent="0.2">
      <c r="A22" s="7">
        <v>8</v>
      </c>
      <c r="B22" s="8" t="s">
        <v>27</v>
      </c>
      <c r="C22" s="9" t="s">
        <v>52</v>
      </c>
      <c r="D22" s="255" t="s">
        <v>264</v>
      </c>
      <c r="E22" s="9" t="s">
        <v>53</v>
      </c>
      <c r="F22" s="10">
        <v>0</v>
      </c>
      <c r="G22" s="23">
        <v>1</v>
      </c>
      <c r="H22" s="70">
        <v>1</v>
      </c>
      <c r="I22" s="71">
        <v>1</v>
      </c>
      <c r="J22" s="11">
        <f t="shared" si="0"/>
        <v>1</v>
      </c>
      <c r="K22" s="12" t="s">
        <v>253</v>
      </c>
      <c r="L22" s="248">
        <v>107560814</v>
      </c>
      <c r="M22" s="249">
        <f>91383813+36106488+5999951</f>
        <v>133490252</v>
      </c>
      <c r="N22" s="13">
        <v>0</v>
      </c>
      <c r="O22" s="14">
        <v>0</v>
      </c>
      <c r="P22" s="13">
        <v>0</v>
      </c>
      <c r="Q22" s="14">
        <v>0</v>
      </c>
      <c r="R22" s="248">
        <v>2318629</v>
      </c>
      <c r="S22" s="249">
        <v>1488000</v>
      </c>
      <c r="T22" s="16">
        <f t="shared" si="2"/>
        <v>109879443</v>
      </c>
      <c r="U22" s="17">
        <f t="shared" si="3"/>
        <v>134978252</v>
      </c>
      <c r="V22" s="18">
        <f t="shared" si="1"/>
        <v>1.2284213344619885</v>
      </c>
      <c r="W22" s="20" t="s">
        <v>290</v>
      </c>
      <c r="X22" s="280" t="s">
        <v>282</v>
      </c>
      <c r="Z22" s="24"/>
      <c r="AA22" s="24"/>
    </row>
    <row r="23" spans="1:27" ht="124.5" customHeight="1" x14ac:dyDescent="0.2">
      <c r="A23" s="7">
        <v>8</v>
      </c>
      <c r="B23" s="8" t="s">
        <v>27</v>
      </c>
      <c r="C23" s="9" t="s">
        <v>52</v>
      </c>
      <c r="D23" s="255" t="s">
        <v>278</v>
      </c>
      <c r="E23" s="9" t="s">
        <v>53</v>
      </c>
      <c r="F23" s="10">
        <v>0</v>
      </c>
      <c r="G23" s="23">
        <v>1</v>
      </c>
      <c r="H23" s="70">
        <v>1</v>
      </c>
      <c r="I23" s="71">
        <v>0.75</v>
      </c>
      <c r="J23" s="11">
        <f t="shared" si="0"/>
        <v>0.75</v>
      </c>
      <c r="K23" s="12" t="s">
        <v>242</v>
      </c>
      <c r="L23" s="248">
        <v>8039782</v>
      </c>
      <c r="M23" s="251">
        <v>8039782</v>
      </c>
      <c r="N23" s="13">
        <v>0</v>
      </c>
      <c r="O23" s="14">
        <v>0</v>
      </c>
      <c r="P23" s="227">
        <v>0</v>
      </c>
      <c r="Q23" s="14">
        <v>0</v>
      </c>
      <c r="R23" s="13">
        <v>0</v>
      </c>
      <c r="S23" s="14">
        <v>0</v>
      </c>
      <c r="T23" s="16">
        <f t="shared" si="2"/>
        <v>8039782</v>
      </c>
      <c r="U23" s="17">
        <f t="shared" si="3"/>
        <v>8039782</v>
      </c>
      <c r="V23" s="18">
        <f t="shared" si="1"/>
        <v>1</v>
      </c>
      <c r="W23" s="20" t="s">
        <v>290</v>
      </c>
      <c r="X23" s="280" t="s">
        <v>282</v>
      </c>
      <c r="Y23" s="25"/>
      <c r="Z23" s="26"/>
      <c r="AA23" s="25"/>
    </row>
    <row r="24" spans="1:27" ht="96.75" customHeight="1" x14ac:dyDescent="0.2">
      <c r="A24" s="7">
        <v>8</v>
      </c>
      <c r="B24" s="8" t="s">
        <v>27</v>
      </c>
      <c r="C24" s="9" t="s">
        <v>52</v>
      </c>
      <c r="D24" s="255" t="s">
        <v>264</v>
      </c>
      <c r="E24" s="9" t="s">
        <v>53</v>
      </c>
      <c r="F24" s="10">
        <v>0</v>
      </c>
      <c r="G24" s="23">
        <v>1</v>
      </c>
      <c r="H24" s="70">
        <v>1</v>
      </c>
      <c r="I24" s="71">
        <v>0.75</v>
      </c>
      <c r="J24" s="11">
        <f t="shared" si="0"/>
        <v>0.75</v>
      </c>
      <c r="K24" s="12" t="s">
        <v>54</v>
      </c>
      <c r="L24" s="248">
        <v>156083009</v>
      </c>
      <c r="M24" s="249">
        <v>122631379</v>
      </c>
      <c r="N24" s="13">
        <v>0</v>
      </c>
      <c r="O24" s="14">
        <v>0</v>
      </c>
      <c r="P24" s="13">
        <v>0</v>
      </c>
      <c r="Q24" s="14">
        <v>0</v>
      </c>
      <c r="R24" s="13">
        <v>0</v>
      </c>
      <c r="S24" s="14">
        <v>0</v>
      </c>
      <c r="T24" s="16">
        <f t="shared" si="2"/>
        <v>156083009</v>
      </c>
      <c r="U24" s="17">
        <f t="shared" si="3"/>
        <v>122631379</v>
      </c>
      <c r="V24" s="18">
        <f t="shared" si="1"/>
        <v>0.785680515679961</v>
      </c>
      <c r="W24" s="20" t="s">
        <v>290</v>
      </c>
      <c r="X24" s="280" t="s">
        <v>282</v>
      </c>
      <c r="Z24" s="24"/>
      <c r="AA24" s="24"/>
    </row>
    <row r="25" spans="1:27" ht="77.25" customHeight="1" x14ac:dyDescent="0.2">
      <c r="A25" s="7">
        <v>9</v>
      </c>
      <c r="B25" s="8" t="s">
        <v>27</v>
      </c>
      <c r="C25" s="9" t="s">
        <v>55</v>
      </c>
      <c r="D25" s="257" t="s">
        <v>261</v>
      </c>
      <c r="E25" s="9" t="s">
        <v>56</v>
      </c>
      <c r="F25" s="23">
        <v>1</v>
      </c>
      <c r="G25" s="23">
        <v>1</v>
      </c>
      <c r="H25" s="71">
        <v>1</v>
      </c>
      <c r="I25" s="71">
        <v>1</v>
      </c>
      <c r="J25" s="11">
        <f t="shared" si="0"/>
        <v>1</v>
      </c>
      <c r="K25" s="12" t="s">
        <v>254</v>
      </c>
      <c r="L25" s="248">
        <v>133854933</v>
      </c>
      <c r="M25" s="249">
        <f>35808505+7424822+192101</f>
        <v>43425428</v>
      </c>
      <c r="N25" s="13">
        <v>0</v>
      </c>
      <c r="O25" s="14">
        <v>0</v>
      </c>
      <c r="P25" s="13">
        <v>0</v>
      </c>
      <c r="Q25" s="14">
        <v>0</v>
      </c>
      <c r="R25" s="248">
        <v>23450187</v>
      </c>
      <c r="S25" s="249">
        <f>1564996+867309</f>
        <v>2432305</v>
      </c>
      <c r="T25" s="16">
        <f t="shared" si="2"/>
        <v>157305120</v>
      </c>
      <c r="U25" s="17">
        <f t="shared" si="3"/>
        <v>45857733</v>
      </c>
      <c r="V25" s="18">
        <f t="shared" si="1"/>
        <v>0.29152091807310532</v>
      </c>
      <c r="W25" s="19" t="s">
        <v>301</v>
      </c>
      <c r="X25" s="280" t="s">
        <v>283</v>
      </c>
    </row>
    <row r="26" spans="1:27" ht="77.25" customHeight="1" x14ac:dyDescent="0.2">
      <c r="A26" s="7">
        <v>10</v>
      </c>
      <c r="B26" s="8" t="s">
        <v>27</v>
      </c>
      <c r="C26" s="9" t="s">
        <v>57</v>
      </c>
      <c r="D26" s="255" t="s">
        <v>243</v>
      </c>
      <c r="E26" s="9" t="s">
        <v>58</v>
      </c>
      <c r="F26" s="23">
        <v>0</v>
      </c>
      <c r="G26" s="23">
        <v>1</v>
      </c>
      <c r="H26" s="71">
        <v>1</v>
      </c>
      <c r="I26" s="295">
        <v>1</v>
      </c>
      <c r="J26" s="11">
        <f t="shared" si="0"/>
        <v>1</v>
      </c>
      <c r="K26" s="12" t="s">
        <v>59</v>
      </c>
      <c r="L26" s="21">
        <v>4260000</v>
      </c>
      <c r="M26" s="251">
        <v>4260000</v>
      </c>
      <c r="N26" s="15">
        <v>9000000</v>
      </c>
      <c r="O26" s="251">
        <v>9000000</v>
      </c>
      <c r="P26" s="13">
        <v>0</v>
      </c>
      <c r="Q26" s="14">
        <v>0</v>
      </c>
      <c r="R26" s="13">
        <v>0</v>
      </c>
      <c r="S26" s="14">
        <v>0</v>
      </c>
      <c r="T26" s="16">
        <f t="shared" si="2"/>
        <v>13260000</v>
      </c>
      <c r="U26" s="17">
        <f t="shared" si="3"/>
        <v>13260000</v>
      </c>
      <c r="V26" s="18">
        <f t="shared" si="1"/>
        <v>1</v>
      </c>
      <c r="W26" s="20" t="s">
        <v>304</v>
      </c>
      <c r="X26" s="280" t="s">
        <v>282</v>
      </c>
    </row>
    <row r="27" spans="1:27" ht="77.25" customHeight="1" x14ac:dyDescent="0.2">
      <c r="A27" s="7">
        <v>10</v>
      </c>
      <c r="B27" s="8" t="s">
        <v>27</v>
      </c>
      <c r="C27" s="9" t="s">
        <v>57</v>
      </c>
      <c r="D27" s="255" t="s">
        <v>243</v>
      </c>
      <c r="E27" s="9" t="s">
        <v>58</v>
      </c>
      <c r="F27" s="23">
        <v>0</v>
      </c>
      <c r="G27" s="23">
        <v>1</v>
      </c>
      <c r="H27" s="71">
        <v>1</v>
      </c>
      <c r="I27" s="295">
        <v>0.79500000000000004</v>
      </c>
      <c r="J27" s="11">
        <f t="shared" si="0"/>
        <v>0.79500000000000004</v>
      </c>
      <c r="K27" s="12" t="s">
        <v>60</v>
      </c>
      <c r="L27" s="21">
        <v>5000000</v>
      </c>
      <c r="M27" s="251">
        <v>5000000</v>
      </c>
      <c r="N27" s="15">
        <v>9000000</v>
      </c>
      <c r="O27" s="251">
        <v>9000000</v>
      </c>
      <c r="P27" s="13">
        <v>0</v>
      </c>
      <c r="Q27" s="14">
        <v>0</v>
      </c>
      <c r="R27" s="13">
        <v>0</v>
      </c>
      <c r="S27" s="14">
        <v>0</v>
      </c>
      <c r="T27" s="16">
        <f t="shared" si="2"/>
        <v>14000000</v>
      </c>
      <c r="U27" s="17">
        <f t="shared" si="3"/>
        <v>14000000</v>
      </c>
      <c r="V27" s="18">
        <f t="shared" si="1"/>
        <v>1</v>
      </c>
      <c r="W27" s="20" t="s">
        <v>305</v>
      </c>
      <c r="X27" s="280" t="s">
        <v>282</v>
      </c>
    </row>
    <row r="28" spans="1:27" ht="77.25" customHeight="1" x14ac:dyDescent="0.2">
      <c r="A28" s="7">
        <v>11</v>
      </c>
      <c r="B28" s="8" t="s">
        <v>27</v>
      </c>
      <c r="C28" s="9" t="s">
        <v>61</v>
      </c>
      <c r="D28" s="255" t="s">
        <v>244</v>
      </c>
      <c r="E28" s="9" t="s">
        <v>62</v>
      </c>
      <c r="F28" s="23">
        <v>0</v>
      </c>
      <c r="G28" s="23">
        <v>1</v>
      </c>
      <c r="H28" s="71">
        <v>1</v>
      </c>
      <c r="I28" s="246">
        <v>0.83</v>
      </c>
      <c r="J28" s="11">
        <f t="shared" si="0"/>
        <v>0.83</v>
      </c>
      <c r="K28" s="12" t="s">
        <v>63</v>
      </c>
      <c r="L28" s="248">
        <v>17663000</v>
      </c>
      <c r="M28" s="249">
        <v>17663000</v>
      </c>
      <c r="N28" s="13">
        <v>0</v>
      </c>
      <c r="O28" s="14">
        <v>0</v>
      </c>
      <c r="P28" s="13">
        <v>0</v>
      </c>
      <c r="Q28" s="14">
        <v>0</v>
      </c>
      <c r="R28" s="13">
        <v>0</v>
      </c>
      <c r="S28" s="14">
        <v>0</v>
      </c>
      <c r="T28" s="16">
        <f t="shared" si="2"/>
        <v>17663000</v>
      </c>
      <c r="U28" s="17">
        <f t="shared" si="3"/>
        <v>17663000</v>
      </c>
      <c r="V28" s="18">
        <f t="shared" si="1"/>
        <v>1</v>
      </c>
      <c r="W28" s="20" t="s">
        <v>291</v>
      </c>
      <c r="X28" s="280" t="s">
        <v>282</v>
      </c>
    </row>
    <row r="29" spans="1:27" ht="144.75" customHeight="1" x14ac:dyDescent="0.25">
      <c r="A29" s="7">
        <v>12</v>
      </c>
      <c r="B29" s="8" t="s">
        <v>27</v>
      </c>
      <c r="C29" s="9" t="s">
        <v>64</v>
      </c>
      <c r="D29" s="255" t="s">
        <v>245</v>
      </c>
      <c r="E29" s="9" t="s">
        <v>65</v>
      </c>
      <c r="F29" s="23">
        <v>0</v>
      </c>
      <c r="G29" s="23">
        <v>1</v>
      </c>
      <c r="H29" s="71">
        <v>1</v>
      </c>
      <c r="I29" s="71">
        <v>0.44</v>
      </c>
      <c r="J29" s="11">
        <f t="shared" si="0"/>
        <v>0.44</v>
      </c>
      <c r="K29" s="12" t="s">
        <v>66</v>
      </c>
      <c r="L29" s="248">
        <f>6406168+10000000</f>
        <v>16406168</v>
      </c>
      <c r="M29" s="251">
        <f>6406168+8000000</f>
        <v>14406168</v>
      </c>
      <c r="N29" s="242">
        <v>28367991</v>
      </c>
      <c r="O29" s="251">
        <v>28367991</v>
      </c>
      <c r="P29" s="13"/>
      <c r="Q29" s="14">
        <v>0</v>
      </c>
      <c r="R29" s="15">
        <v>0</v>
      </c>
      <c r="S29" s="14">
        <v>0</v>
      </c>
      <c r="T29" s="16">
        <f t="shared" si="2"/>
        <v>44774159</v>
      </c>
      <c r="U29" s="17">
        <f t="shared" si="3"/>
        <v>42774159</v>
      </c>
      <c r="V29" s="18">
        <f t="shared" si="1"/>
        <v>0.95533137763681952</v>
      </c>
      <c r="W29" s="20" t="s">
        <v>292</v>
      </c>
      <c r="X29" s="280" t="s">
        <v>282</v>
      </c>
      <c r="Z29" s="212"/>
    </row>
    <row r="30" spans="1:27" ht="144.75" customHeight="1" x14ac:dyDescent="0.25">
      <c r="A30" s="7">
        <v>12</v>
      </c>
      <c r="B30" s="8" t="s">
        <v>27</v>
      </c>
      <c r="C30" s="9" t="s">
        <v>64</v>
      </c>
      <c r="D30" s="255" t="s">
        <v>245</v>
      </c>
      <c r="E30" s="9" t="s">
        <v>65</v>
      </c>
      <c r="F30" s="23">
        <v>0</v>
      </c>
      <c r="G30" s="23">
        <v>1</v>
      </c>
      <c r="H30" s="71">
        <v>1</v>
      </c>
      <c r="I30" s="71">
        <v>0.44</v>
      </c>
      <c r="J30" s="11">
        <f t="shared" si="0"/>
        <v>0.44</v>
      </c>
      <c r="K30" s="12" t="s">
        <v>67</v>
      </c>
      <c r="L30" s="248">
        <f>5500000+9399900</f>
        <v>14899900</v>
      </c>
      <c r="M30" s="251">
        <f>3328001+10000000+1000000+9900+1259419</f>
        <v>15597320</v>
      </c>
      <c r="N30" s="242">
        <v>21528725</v>
      </c>
      <c r="O30" s="251">
        <v>21528725</v>
      </c>
      <c r="P30" s="13"/>
      <c r="Q30" s="14">
        <v>0</v>
      </c>
      <c r="R30" s="13">
        <v>0</v>
      </c>
      <c r="S30" s="14">
        <v>0</v>
      </c>
      <c r="T30" s="16">
        <f t="shared" si="2"/>
        <v>36428625</v>
      </c>
      <c r="U30" s="17">
        <f t="shared" si="3"/>
        <v>37126045</v>
      </c>
      <c r="V30" s="18">
        <f t="shared" si="1"/>
        <v>1.0191448345909295</v>
      </c>
      <c r="W30" s="20" t="s">
        <v>292</v>
      </c>
      <c r="X30" s="280" t="s">
        <v>282</v>
      </c>
      <c r="Z30" s="212"/>
    </row>
    <row r="31" spans="1:27" ht="144.75" customHeight="1" x14ac:dyDescent="0.2">
      <c r="A31" s="7">
        <v>13</v>
      </c>
      <c r="B31" s="8" t="s">
        <v>27</v>
      </c>
      <c r="C31" s="9" t="s">
        <v>68</v>
      </c>
      <c r="D31" s="255" t="s">
        <v>246</v>
      </c>
      <c r="E31" s="9" t="s">
        <v>69</v>
      </c>
      <c r="F31" s="23">
        <v>0</v>
      </c>
      <c r="G31" s="23">
        <v>1</v>
      </c>
      <c r="H31" s="71">
        <v>1</v>
      </c>
      <c r="I31" s="295">
        <v>0.625</v>
      </c>
      <c r="J31" s="11">
        <f t="shared" si="0"/>
        <v>0.625</v>
      </c>
      <c r="K31" s="28" t="s">
        <v>70</v>
      </c>
      <c r="L31" s="248">
        <v>8000000</v>
      </c>
      <c r="M31" s="249">
        <v>8000000</v>
      </c>
      <c r="N31" s="15">
        <v>6000000</v>
      </c>
      <c r="O31" s="251">
        <v>6000000</v>
      </c>
      <c r="P31" s="13">
        <v>0</v>
      </c>
      <c r="Q31" s="14">
        <v>0</v>
      </c>
      <c r="R31" s="13">
        <v>0</v>
      </c>
      <c r="S31" s="14">
        <v>0</v>
      </c>
      <c r="T31" s="16">
        <f t="shared" si="2"/>
        <v>14000000</v>
      </c>
      <c r="U31" s="17">
        <f t="shared" si="3"/>
        <v>14000000</v>
      </c>
      <c r="V31" s="18">
        <f t="shared" si="1"/>
        <v>1</v>
      </c>
      <c r="W31" s="20" t="s">
        <v>292</v>
      </c>
      <c r="X31" s="280" t="s">
        <v>282</v>
      </c>
    </row>
    <row r="32" spans="1:27" ht="144.75" customHeight="1" x14ac:dyDescent="0.2">
      <c r="A32" s="7">
        <v>13</v>
      </c>
      <c r="B32" s="8" t="s">
        <v>27</v>
      </c>
      <c r="C32" s="9" t="s">
        <v>68</v>
      </c>
      <c r="D32" s="255" t="s">
        <v>246</v>
      </c>
      <c r="E32" s="9" t="s">
        <v>69</v>
      </c>
      <c r="F32" s="23">
        <v>0</v>
      </c>
      <c r="G32" s="23">
        <v>1</v>
      </c>
      <c r="H32" s="71">
        <v>1</v>
      </c>
      <c r="I32" s="295">
        <v>0.625</v>
      </c>
      <c r="J32" s="11">
        <f t="shared" si="0"/>
        <v>0.625</v>
      </c>
      <c r="K32" s="12" t="s">
        <v>71</v>
      </c>
      <c r="L32" s="248">
        <v>8000000</v>
      </c>
      <c r="M32" s="249">
        <v>8000000</v>
      </c>
      <c r="N32" s="15">
        <f>6664000+1000</f>
        <v>6665000</v>
      </c>
      <c r="O32" s="251">
        <v>6665000</v>
      </c>
      <c r="P32" s="13">
        <v>0</v>
      </c>
      <c r="Q32" s="14">
        <v>0</v>
      </c>
      <c r="R32" s="13">
        <v>0</v>
      </c>
      <c r="S32" s="14">
        <v>0</v>
      </c>
      <c r="T32" s="16">
        <f t="shared" si="2"/>
        <v>14665000</v>
      </c>
      <c r="U32" s="17">
        <f t="shared" si="3"/>
        <v>14665000</v>
      </c>
      <c r="V32" s="18">
        <f t="shared" si="1"/>
        <v>1</v>
      </c>
      <c r="W32" s="20" t="s">
        <v>292</v>
      </c>
      <c r="X32" s="280" t="s">
        <v>282</v>
      </c>
    </row>
    <row r="33" spans="1:24" ht="144.75" customHeight="1" x14ac:dyDescent="0.2">
      <c r="A33" s="7">
        <v>14</v>
      </c>
      <c r="B33" s="8" t="s">
        <v>27</v>
      </c>
      <c r="C33" s="9" t="s">
        <v>72</v>
      </c>
      <c r="D33" s="255" t="s">
        <v>243</v>
      </c>
      <c r="E33" s="9" t="s">
        <v>73</v>
      </c>
      <c r="F33" s="10">
        <v>0</v>
      </c>
      <c r="G33" s="10">
        <v>1</v>
      </c>
      <c r="H33" s="247">
        <v>0</v>
      </c>
      <c r="I33" s="22">
        <v>0</v>
      </c>
      <c r="J33" s="277">
        <v>0</v>
      </c>
      <c r="K33" s="12" t="s">
        <v>74</v>
      </c>
      <c r="L33" s="21">
        <v>3000000</v>
      </c>
      <c r="M33" s="251">
        <v>3000000</v>
      </c>
      <c r="N33" s="15">
        <v>10038000</v>
      </c>
      <c r="O33" s="251">
        <v>10038000</v>
      </c>
      <c r="P33" s="13">
        <v>0</v>
      </c>
      <c r="Q33" s="14">
        <v>0</v>
      </c>
      <c r="R33" s="13">
        <v>0</v>
      </c>
      <c r="S33" s="14">
        <v>0</v>
      </c>
      <c r="T33" s="16">
        <f t="shared" si="2"/>
        <v>13038000</v>
      </c>
      <c r="U33" s="17">
        <f t="shared" si="3"/>
        <v>13038000</v>
      </c>
      <c r="V33" s="18">
        <f t="shared" si="1"/>
        <v>1</v>
      </c>
      <c r="W33" s="20" t="s">
        <v>293</v>
      </c>
      <c r="X33" s="280" t="s">
        <v>282</v>
      </c>
    </row>
    <row r="34" spans="1:24" ht="77.25" customHeight="1" x14ac:dyDescent="0.2">
      <c r="A34" s="7">
        <v>15</v>
      </c>
      <c r="B34" s="8" t="s">
        <v>27</v>
      </c>
      <c r="C34" s="9" t="s">
        <v>75</v>
      </c>
      <c r="D34" s="255" t="s">
        <v>243</v>
      </c>
      <c r="E34" s="9" t="s">
        <v>76</v>
      </c>
      <c r="F34" s="10">
        <v>0</v>
      </c>
      <c r="G34" s="10">
        <v>1</v>
      </c>
      <c r="H34" s="69">
        <v>0</v>
      </c>
      <c r="I34" s="22">
        <v>0</v>
      </c>
      <c r="J34" s="277">
        <v>0</v>
      </c>
      <c r="K34" s="12" t="s">
        <v>77</v>
      </c>
      <c r="L34" s="13">
        <v>0</v>
      </c>
      <c r="M34" s="14">
        <v>0</v>
      </c>
      <c r="N34" s="13">
        <v>0</v>
      </c>
      <c r="O34" s="14">
        <v>0</v>
      </c>
      <c r="P34" s="13">
        <v>0</v>
      </c>
      <c r="Q34" s="14">
        <v>0</v>
      </c>
      <c r="R34" s="13">
        <v>0</v>
      </c>
      <c r="S34" s="14">
        <v>0</v>
      </c>
      <c r="T34" s="16">
        <f t="shared" si="2"/>
        <v>0</v>
      </c>
      <c r="U34" s="17">
        <f t="shared" si="3"/>
        <v>0</v>
      </c>
      <c r="V34" s="18" t="e">
        <f t="shared" si="1"/>
        <v>#DIV/0!</v>
      </c>
      <c r="W34" s="20" t="s">
        <v>293</v>
      </c>
      <c r="X34" s="280" t="s">
        <v>282</v>
      </c>
    </row>
    <row r="35" spans="1:24" ht="77.25" customHeight="1" x14ac:dyDescent="0.2">
      <c r="A35" s="7">
        <v>16</v>
      </c>
      <c r="B35" s="8" t="s">
        <v>27</v>
      </c>
      <c r="C35" s="9" t="s">
        <v>78</v>
      </c>
      <c r="D35" s="255" t="s">
        <v>243</v>
      </c>
      <c r="E35" s="9" t="s">
        <v>79</v>
      </c>
      <c r="F35" s="23">
        <v>0</v>
      </c>
      <c r="G35" s="23">
        <v>0.3</v>
      </c>
      <c r="H35" s="70">
        <v>0.1</v>
      </c>
      <c r="I35" s="71">
        <v>0.08</v>
      </c>
      <c r="J35" s="11">
        <f t="shared" si="0"/>
        <v>0.79999999999999993</v>
      </c>
      <c r="K35" s="12" t="s">
        <v>234</v>
      </c>
      <c r="L35" s="248">
        <f>77000000-19400000</f>
        <v>57600000</v>
      </c>
      <c r="M35" s="249">
        <f>13980000+200000+20000+11600000</f>
        <v>25800000</v>
      </c>
      <c r="N35" s="13">
        <v>0</v>
      </c>
      <c r="O35" s="14">
        <v>0</v>
      </c>
      <c r="P35" s="13">
        <v>0</v>
      </c>
      <c r="Q35" s="14">
        <v>0</v>
      </c>
      <c r="R35" s="13">
        <v>0</v>
      </c>
      <c r="S35" s="14">
        <v>0</v>
      </c>
      <c r="T35" s="16">
        <f t="shared" si="2"/>
        <v>57600000</v>
      </c>
      <c r="U35" s="17">
        <f t="shared" si="3"/>
        <v>25800000</v>
      </c>
      <c r="V35" s="18">
        <f t="shared" si="1"/>
        <v>0.44791666666666669</v>
      </c>
      <c r="W35" s="20" t="s">
        <v>294</v>
      </c>
      <c r="X35" s="280" t="s">
        <v>282</v>
      </c>
    </row>
    <row r="36" spans="1:24" ht="77.25" customHeight="1" x14ac:dyDescent="0.2">
      <c r="A36" s="7">
        <v>17</v>
      </c>
      <c r="B36" s="8" t="s">
        <v>27</v>
      </c>
      <c r="C36" s="9" t="s">
        <v>80</v>
      </c>
      <c r="D36" s="255" t="s">
        <v>243</v>
      </c>
      <c r="E36" s="9" t="s">
        <v>81</v>
      </c>
      <c r="F36" s="10">
        <v>0</v>
      </c>
      <c r="G36" s="10">
        <v>1</v>
      </c>
      <c r="H36" s="22">
        <v>1</v>
      </c>
      <c r="I36" s="22">
        <v>1</v>
      </c>
      <c r="J36" s="11">
        <f t="shared" si="0"/>
        <v>1</v>
      </c>
      <c r="K36" s="12" t="s">
        <v>82</v>
      </c>
      <c r="L36" s="248">
        <v>17600000</v>
      </c>
      <c r="M36" s="14">
        <v>0</v>
      </c>
      <c r="N36" s="13">
        <v>0</v>
      </c>
      <c r="O36" s="14">
        <v>0</v>
      </c>
      <c r="P36" s="13">
        <v>0</v>
      </c>
      <c r="Q36" s="14">
        <v>0</v>
      </c>
      <c r="R36" s="13">
        <v>0</v>
      </c>
      <c r="S36" s="14">
        <v>0</v>
      </c>
      <c r="T36" s="16">
        <f t="shared" si="2"/>
        <v>17600000</v>
      </c>
      <c r="U36" s="17">
        <f t="shared" si="3"/>
        <v>0</v>
      </c>
      <c r="V36" s="18">
        <f t="shared" si="1"/>
        <v>0</v>
      </c>
      <c r="W36" s="20" t="s">
        <v>294</v>
      </c>
      <c r="X36" s="280" t="s">
        <v>282</v>
      </c>
    </row>
    <row r="37" spans="1:24" ht="77.25" customHeight="1" x14ac:dyDescent="0.2">
      <c r="A37" s="7">
        <v>18</v>
      </c>
      <c r="B37" s="8" t="s">
        <v>27</v>
      </c>
      <c r="C37" s="9" t="s">
        <v>83</v>
      </c>
      <c r="D37" s="255" t="s">
        <v>243</v>
      </c>
      <c r="E37" s="9" t="s">
        <v>84</v>
      </c>
      <c r="F37" s="10">
        <v>0</v>
      </c>
      <c r="G37" s="10">
        <v>1</v>
      </c>
      <c r="H37" s="22">
        <v>0</v>
      </c>
      <c r="I37" s="22">
        <v>0</v>
      </c>
      <c r="J37" s="277">
        <v>0</v>
      </c>
      <c r="K37" s="12" t="s">
        <v>233</v>
      </c>
      <c r="L37" s="21">
        <v>0</v>
      </c>
      <c r="M37" s="14">
        <v>0</v>
      </c>
      <c r="N37" s="13">
        <v>0</v>
      </c>
      <c r="O37" s="14">
        <v>0</v>
      </c>
      <c r="P37" s="13">
        <v>0</v>
      </c>
      <c r="Q37" s="14">
        <v>0</v>
      </c>
      <c r="R37" s="13">
        <v>0</v>
      </c>
      <c r="S37" s="14">
        <v>0</v>
      </c>
      <c r="T37" s="16">
        <f t="shared" si="2"/>
        <v>0</v>
      </c>
      <c r="U37" s="17">
        <f t="shared" si="3"/>
        <v>0</v>
      </c>
      <c r="V37" s="18" t="e">
        <f t="shared" si="1"/>
        <v>#DIV/0!</v>
      </c>
      <c r="W37" s="20" t="s">
        <v>295</v>
      </c>
      <c r="X37" s="280" t="s">
        <v>282</v>
      </c>
    </row>
    <row r="38" spans="1:24" ht="77.25" customHeight="1" x14ac:dyDescent="0.2">
      <c r="A38" s="29">
        <v>1</v>
      </c>
      <c r="B38" s="30" t="s">
        <v>27</v>
      </c>
      <c r="C38" s="9" t="s">
        <v>85</v>
      </c>
      <c r="D38" s="255" t="s">
        <v>247</v>
      </c>
      <c r="E38" s="31" t="s">
        <v>85</v>
      </c>
      <c r="F38" s="10">
        <v>3</v>
      </c>
      <c r="G38" s="10">
        <v>4</v>
      </c>
      <c r="H38" s="22">
        <v>4</v>
      </c>
      <c r="I38" s="22">
        <v>3</v>
      </c>
      <c r="J38" s="11">
        <f t="shared" si="0"/>
        <v>0.75</v>
      </c>
      <c r="K38" s="12" t="s">
        <v>86</v>
      </c>
      <c r="L38" s="248">
        <v>8363568</v>
      </c>
      <c r="M38" s="249">
        <v>8363568</v>
      </c>
      <c r="N38" s="15">
        <v>2930000</v>
      </c>
      <c r="O38" s="249">
        <v>2930000</v>
      </c>
      <c r="P38" s="13">
        <v>0</v>
      </c>
      <c r="Q38" s="14">
        <v>0</v>
      </c>
      <c r="R38" s="32">
        <v>0</v>
      </c>
      <c r="S38" s="14">
        <v>0</v>
      </c>
      <c r="T38" s="16">
        <f t="shared" si="2"/>
        <v>11293568</v>
      </c>
      <c r="U38" s="17">
        <f t="shared" si="3"/>
        <v>11293568</v>
      </c>
      <c r="V38" s="18">
        <f t="shared" si="1"/>
        <v>1</v>
      </c>
      <c r="W38" s="33" t="s">
        <v>296</v>
      </c>
      <c r="X38" s="280" t="s">
        <v>282</v>
      </c>
    </row>
    <row r="39" spans="1:24" ht="77.25" customHeight="1" x14ac:dyDescent="0.2">
      <c r="A39" s="29">
        <v>2</v>
      </c>
      <c r="B39" s="30" t="s">
        <v>27</v>
      </c>
      <c r="C39" s="9" t="s">
        <v>87</v>
      </c>
      <c r="D39" s="255" t="s">
        <v>247</v>
      </c>
      <c r="E39" s="9" t="s">
        <v>87</v>
      </c>
      <c r="F39" s="10" t="s">
        <v>88</v>
      </c>
      <c r="G39" s="23">
        <v>1</v>
      </c>
      <c r="H39" s="70">
        <v>1</v>
      </c>
      <c r="I39" s="71">
        <v>1</v>
      </c>
      <c r="J39" s="11">
        <f t="shared" si="0"/>
        <v>1</v>
      </c>
      <c r="K39" s="12" t="s">
        <v>89</v>
      </c>
      <c r="L39" s="248">
        <v>15532400</v>
      </c>
      <c r="M39" s="249">
        <v>15532400</v>
      </c>
      <c r="N39" s="15">
        <v>1000000</v>
      </c>
      <c r="O39" s="249">
        <v>1000000</v>
      </c>
      <c r="P39" s="13">
        <v>0</v>
      </c>
      <c r="Q39" s="14">
        <v>0</v>
      </c>
      <c r="R39" s="32">
        <v>0</v>
      </c>
      <c r="S39" s="14">
        <v>0</v>
      </c>
      <c r="T39" s="16">
        <f t="shared" si="2"/>
        <v>16532400</v>
      </c>
      <c r="U39" s="17">
        <f t="shared" si="3"/>
        <v>16532400</v>
      </c>
      <c r="V39" s="18">
        <f t="shared" si="1"/>
        <v>1</v>
      </c>
      <c r="W39" s="33" t="s">
        <v>297</v>
      </c>
      <c r="X39" s="280" t="s">
        <v>282</v>
      </c>
    </row>
    <row r="40" spans="1:24" ht="77.25" customHeight="1" x14ac:dyDescent="0.2">
      <c r="A40" s="29">
        <v>3</v>
      </c>
      <c r="B40" s="30" t="s">
        <v>27</v>
      </c>
      <c r="C40" s="9" t="s">
        <v>90</v>
      </c>
      <c r="D40" s="255" t="s">
        <v>247</v>
      </c>
      <c r="E40" s="9" t="s">
        <v>90</v>
      </c>
      <c r="F40" s="34">
        <v>0</v>
      </c>
      <c r="G40" s="34">
        <v>1</v>
      </c>
      <c r="H40" s="72">
        <v>1</v>
      </c>
      <c r="I40" s="71">
        <v>1</v>
      </c>
      <c r="J40" s="11">
        <f t="shared" si="0"/>
        <v>1</v>
      </c>
      <c r="K40" s="12" t="s">
        <v>91</v>
      </c>
      <c r="L40" s="248">
        <v>16176400</v>
      </c>
      <c r="M40" s="249">
        <v>16176400</v>
      </c>
      <c r="N40" s="15">
        <v>1000000</v>
      </c>
      <c r="O40" s="249">
        <v>1000000</v>
      </c>
      <c r="P40" s="13">
        <v>0</v>
      </c>
      <c r="Q40" s="14">
        <v>0</v>
      </c>
      <c r="R40" s="32">
        <v>0</v>
      </c>
      <c r="S40" s="14">
        <v>0</v>
      </c>
      <c r="T40" s="16">
        <f t="shared" si="2"/>
        <v>17176400</v>
      </c>
      <c r="U40" s="17">
        <f t="shared" si="3"/>
        <v>17176400</v>
      </c>
      <c r="V40" s="18">
        <f t="shared" si="1"/>
        <v>1</v>
      </c>
      <c r="W40" s="20" t="s">
        <v>303</v>
      </c>
      <c r="X40" s="280" t="s">
        <v>282</v>
      </c>
    </row>
    <row r="41" spans="1:24" ht="77.25" customHeight="1" x14ac:dyDescent="0.2">
      <c r="A41" s="29">
        <v>3</v>
      </c>
      <c r="B41" s="30" t="s">
        <v>27</v>
      </c>
      <c r="C41" s="9" t="s">
        <v>90</v>
      </c>
      <c r="D41" s="255" t="s">
        <v>247</v>
      </c>
      <c r="E41" s="9" t="s">
        <v>90</v>
      </c>
      <c r="F41" s="34">
        <v>0</v>
      </c>
      <c r="G41" s="34">
        <v>1</v>
      </c>
      <c r="H41" s="72">
        <v>1</v>
      </c>
      <c r="I41" s="71">
        <v>1</v>
      </c>
      <c r="J41" s="11">
        <f t="shared" si="0"/>
        <v>1</v>
      </c>
      <c r="K41" s="12" t="s">
        <v>92</v>
      </c>
      <c r="L41" s="248">
        <v>10683032</v>
      </c>
      <c r="M41" s="249">
        <v>10683032</v>
      </c>
      <c r="N41" s="15">
        <v>1000000</v>
      </c>
      <c r="O41" s="249">
        <v>1000000</v>
      </c>
      <c r="P41" s="13">
        <v>0</v>
      </c>
      <c r="Q41" s="14">
        <v>0</v>
      </c>
      <c r="R41" s="32">
        <v>0</v>
      </c>
      <c r="S41" s="14">
        <v>0</v>
      </c>
      <c r="T41" s="16">
        <f t="shared" si="2"/>
        <v>11683032</v>
      </c>
      <c r="U41" s="17">
        <f t="shared" si="3"/>
        <v>11683032</v>
      </c>
      <c r="V41" s="18">
        <f t="shared" si="1"/>
        <v>1</v>
      </c>
      <c r="W41" s="20" t="s">
        <v>303</v>
      </c>
      <c r="X41" s="280" t="s">
        <v>282</v>
      </c>
    </row>
    <row r="42" spans="1:24" ht="77.25" customHeight="1" x14ac:dyDescent="0.2">
      <c r="A42" s="29">
        <v>4</v>
      </c>
      <c r="B42" s="30" t="s">
        <v>27</v>
      </c>
      <c r="C42" s="9" t="s">
        <v>93</v>
      </c>
      <c r="D42" s="255" t="s">
        <v>248</v>
      </c>
      <c r="E42" s="9" t="s">
        <v>93</v>
      </c>
      <c r="F42" s="36">
        <v>0</v>
      </c>
      <c r="G42" s="36">
        <v>0</v>
      </c>
      <c r="H42" s="72">
        <v>0</v>
      </c>
      <c r="I42" s="70">
        <v>0</v>
      </c>
      <c r="J42" s="11">
        <v>1</v>
      </c>
      <c r="K42" s="12" t="s">
        <v>94</v>
      </c>
      <c r="L42" s="248">
        <v>9125000</v>
      </c>
      <c r="M42" s="249">
        <v>9125000</v>
      </c>
      <c r="N42" s="13">
        <v>0</v>
      </c>
      <c r="O42" s="14">
        <v>0</v>
      </c>
      <c r="P42" s="13">
        <v>0</v>
      </c>
      <c r="Q42" s="14">
        <v>0</v>
      </c>
      <c r="R42" s="214"/>
      <c r="S42" s="14">
        <v>0</v>
      </c>
      <c r="T42" s="16">
        <f t="shared" si="2"/>
        <v>9125000</v>
      </c>
      <c r="U42" s="17">
        <f t="shared" si="3"/>
        <v>9125000</v>
      </c>
      <c r="V42" s="18">
        <f t="shared" si="1"/>
        <v>1</v>
      </c>
      <c r="W42" s="33" t="s">
        <v>298</v>
      </c>
      <c r="X42" s="280" t="s">
        <v>282</v>
      </c>
    </row>
    <row r="43" spans="1:24" ht="77.25" customHeight="1" x14ac:dyDescent="0.2">
      <c r="A43" s="29">
        <v>5</v>
      </c>
      <c r="B43" s="30" t="s">
        <v>27</v>
      </c>
      <c r="C43" s="9" t="s">
        <v>95</v>
      </c>
      <c r="D43" s="255" t="s">
        <v>248</v>
      </c>
      <c r="E43" s="9" t="s">
        <v>95</v>
      </c>
      <c r="F43" s="36">
        <v>0</v>
      </c>
      <c r="G43" s="36">
        <v>0</v>
      </c>
      <c r="H43" s="73">
        <v>0</v>
      </c>
      <c r="I43" s="22">
        <v>0</v>
      </c>
      <c r="J43" s="11">
        <v>1</v>
      </c>
      <c r="K43" s="12" t="s">
        <v>96</v>
      </c>
      <c r="L43" s="248">
        <v>9625000</v>
      </c>
      <c r="M43" s="249">
        <v>9625000</v>
      </c>
      <c r="N43" s="13">
        <v>0</v>
      </c>
      <c r="O43" s="14">
        <v>0</v>
      </c>
      <c r="P43" s="13">
        <v>0</v>
      </c>
      <c r="Q43" s="14">
        <v>0</v>
      </c>
      <c r="R43" s="213">
        <v>0</v>
      </c>
      <c r="S43" s="14">
        <v>0</v>
      </c>
      <c r="T43" s="16">
        <f t="shared" si="2"/>
        <v>9625000</v>
      </c>
      <c r="U43" s="17">
        <f t="shared" si="3"/>
        <v>9625000</v>
      </c>
      <c r="V43" s="18">
        <f t="shared" si="1"/>
        <v>1</v>
      </c>
      <c r="W43" s="33" t="s">
        <v>298</v>
      </c>
      <c r="X43" s="280" t="s">
        <v>282</v>
      </c>
    </row>
    <row r="44" spans="1:24" ht="77.25" customHeight="1" x14ac:dyDescent="0.2">
      <c r="A44" s="29">
        <v>6</v>
      </c>
      <c r="B44" s="30" t="s">
        <v>27</v>
      </c>
      <c r="C44" s="9" t="s">
        <v>97</v>
      </c>
      <c r="D44" s="255" t="s">
        <v>248</v>
      </c>
      <c r="E44" s="9" t="s">
        <v>97</v>
      </c>
      <c r="F44" s="23">
        <v>0.92</v>
      </c>
      <c r="G44" s="23">
        <v>0.95</v>
      </c>
      <c r="H44" s="70">
        <v>0.95</v>
      </c>
      <c r="I44" s="71">
        <v>0.95</v>
      </c>
      <c r="J44" s="11">
        <f t="shared" si="0"/>
        <v>1</v>
      </c>
      <c r="K44" s="12" t="s">
        <v>98</v>
      </c>
      <c r="L44" s="248">
        <v>12583000</v>
      </c>
      <c r="M44" s="249">
        <v>12583000</v>
      </c>
      <c r="N44" s="13">
        <v>0</v>
      </c>
      <c r="O44" s="14">
        <v>0</v>
      </c>
      <c r="P44" s="13">
        <v>0</v>
      </c>
      <c r="Q44" s="14">
        <v>0</v>
      </c>
      <c r="R44" s="32">
        <v>0</v>
      </c>
      <c r="S44" s="14">
        <v>0</v>
      </c>
      <c r="T44" s="16">
        <f t="shared" si="2"/>
        <v>12583000</v>
      </c>
      <c r="U44" s="17">
        <f t="shared" si="3"/>
        <v>12583000</v>
      </c>
      <c r="V44" s="18">
        <f t="shared" si="1"/>
        <v>1</v>
      </c>
      <c r="W44" s="33" t="s">
        <v>299</v>
      </c>
      <c r="X44" s="280" t="s">
        <v>282</v>
      </c>
    </row>
    <row r="45" spans="1:24" ht="77.25" customHeight="1" x14ac:dyDescent="0.2">
      <c r="A45" s="29">
        <v>7</v>
      </c>
      <c r="B45" s="30" t="s">
        <v>27</v>
      </c>
      <c r="C45" s="9" t="s">
        <v>99</v>
      </c>
      <c r="D45" s="255" t="s">
        <v>248</v>
      </c>
      <c r="E45" s="9" t="s">
        <v>99</v>
      </c>
      <c r="F45" s="34">
        <v>0</v>
      </c>
      <c r="G45" s="34">
        <v>1</v>
      </c>
      <c r="H45" s="72">
        <v>1</v>
      </c>
      <c r="I45" s="295">
        <v>1</v>
      </c>
      <c r="J45" s="11">
        <f t="shared" si="0"/>
        <v>1</v>
      </c>
      <c r="K45" s="12" t="s">
        <v>236</v>
      </c>
      <c r="L45" s="248">
        <v>10098331</v>
      </c>
      <c r="M45" s="249">
        <v>10098331</v>
      </c>
      <c r="N45" s="13">
        <v>0</v>
      </c>
      <c r="O45" s="14">
        <v>0</v>
      </c>
      <c r="P45" s="13">
        <v>0</v>
      </c>
      <c r="Q45" s="14">
        <v>0</v>
      </c>
      <c r="R45" s="32">
        <v>0</v>
      </c>
      <c r="S45" s="14">
        <v>0</v>
      </c>
      <c r="T45" s="16">
        <f t="shared" si="2"/>
        <v>10098331</v>
      </c>
      <c r="U45" s="17">
        <f t="shared" si="3"/>
        <v>10098331</v>
      </c>
      <c r="V45" s="18">
        <f t="shared" si="1"/>
        <v>1</v>
      </c>
      <c r="W45" s="20" t="s">
        <v>303</v>
      </c>
      <c r="X45" s="280" t="s">
        <v>282</v>
      </c>
    </row>
    <row r="46" spans="1:24" ht="77.25" customHeight="1" x14ac:dyDescent="0.2">
      <c r="A46" s="29">
        <v>8</v>
      </c>
      <c r="B46" s="8" t="s">
        <v>27</v>
      </c>
      <c r="C46" s="9" t="s">
        <v>100</v>
      </c>
      <c r="D46" s="255" t="s">
        <v>248</v>
      </c>
      <c r="E46" s="9" t="s">
        <v>100</v>
      </c>
      <c r="F46" s="10">
        <v>749</v>
      </c>
      <c r="G46" s="10">
        <v>3200</v>
      </c>
      <c r="H46" s="22">
        <v>800</v>
      </c>
      <c r="I46" s="22">
        <v>1230</v>
      </c>
      <c r="J46" s="11">
        <f t="shared" si="0"/>
        <v>1.5375000000000001</v>
      </c>
      <c r="K46" s="12" t="s">
        <v>101</v>
      </c>
      <c r="L46" s="248">
        <f>8202033+100</f>
        <v>8202133</v>
      </c>
      <c r="M46" s="249">
        <v>8202133</v>
      </c>
      <c r="N46" s="13">
        <v>0</v>
      </c>
      <c r="O46" s="14">
        <v>0</v>
      </c>
      <c r="P46" s="13">
        <v>0</v>
      </c>
      <c r="Q46" s="14">
        <v>0</v>
      </c>
      <c r="R46" s="32">
        <v>0</v>
      </c>
      <c r="S46" s="14">
        <v>0</v>
      </c>
      <c r="T46" s="16">
        <f t="shared" si="2"/>
        <v>8202133</v>
      </c>
      <c r="U46" s="17">
        <f t="shared" si="3"/>
        <v>8202133</v>
      </c>
      <c r="V46" s="18">
        <f t="shared" si="1"/>
        <v>1</v>
      </c>
      <c r="W46" s="33" t="s">
        <v>306</v>
      </c>
      <c r="X46" s="280" t="s">
        <v>282</v>
      </c>
    </row>
    <row r="47" spans="1:24" ht="77.25" customHeight="1" x14ac:dyDescent="0.2">
      <c r="A47" s="29">
        <v>9</v>
      </c>
      <c r="B47" s="30" t="s">
        <v>27</v>
      </c>
      <c r="C47" s="9" t="s">
        <v>102</v>
      </c>
      <c r="D47" s="255" t="s">
        <v>249</v>
      </c>
      <c r="E47" s="9" t="s">
        <v>102</v>
      </c>
      <c r="F47" s="37">
        <v>0.09</v>
      </c>
      <c r="G47" s="37">
        <v>0.08</v>
      </c>
      <c r="H47" s="74">
        <v>8</v>
      </c>
      <c r="I47" s="246">
        <v>8.2100000000000006E-2</v>
      </c>
      <c r="J47" s="11">
        <f t="shared" si="0"/>
        <v>1.0262500000000001E-2</v>
      </c>
      <c r="K47" s="12" t="s">
        <v>103</v>
      </c>
      <c r="L47" s="248">
        <v>7102703</v>
      </c>
      <c r="M47" s="249">
        <v>7102703</v>
      </c>
      <c r="N47" s="15">
        <v>1573728</v>
      </c>
      <c r="O47" s="251">
        <v>1573728</v>
      </c>
      <c r="P47" s="13">
        <v>0</v>
      </c>
      <c r="Q47" s="14">
        <v>0</v>
      </c>
      <c r="R47" s="32">
        <v>0</v>
      </c>
      <c r="S47" s="14">
        <v>0</v>
      </c>
      <c r="T47" s="16">
        <f t="shared" si="2"/>
        <v>8676431</v>
      </c>
      <c r="U47" s="17">
        <f t="shared" si="3"/>
        <v>8676431</v>
      </c>
      <c r="V47" s="18">
        <f t="shared" si="1"/>
        <v>1</v>
      </c>
      <c r="W47" s="33" t="s">
        <v>309</v>
      </c>
      <c r="X47" s="280" t="s">
        <v>282</v>
      </c>
    </row>
    <row r="48" spans="1:24" ht="77.25" customHeight="1" x14ac:dyDescent="0.2">
      <c r="A48" s="29">
        <v>9</v>
      </c>
      <c r="B48" s="30" t="s">
        <v>27</v>
      </c>
      <c r="C48" s="9" t="s">
        <v>102</v>
      </c>
      <c r="D48" s="255" t="s">
        <v>249</v>
      </c>
      <c r="E48" s="9" t="s">
        <v>102</v>
      </c>
      <c r="F48" s="37">
        <v>0.09</v>
      </c>
      <c r="G48" s="37">
        <v>0.08</v>
      </c>
      <c r="H48" s="74">
        <v>8</v>
      </c>
      <c r="I48" s="246">
        <v>8.2100000000000006E-2</v>
      </c>
      <c r="J48" s="11">
        <f t="shared" si="0"/>
        <v>1.0262500000000001E-2</v>
      </c>
      <c r="K48" s="12" t="s">
        <v>235</v>
      </c>
      <c r="L48" s="248">
        <v>7075378</v>
      </c>
      <c r="M48" s="249">
        <v>7075378</v>
      </c>
      <c r="N48" s="15">
        <v>885000</v>
      </c>
      <c r="O48" s="251">
        <v>885000</v>
      </c>
      <c r="P48" s="13">
        <v>0</v>
      </c>
      <c r="Q48" s="14">
        <v>0</v>
      </c>
      <c r="R48" s="32">
        <v>0</v>
      </c>
      <c r="S48" s="14">
        <v>0</v>
      </c>
      <c r="T48" s="16">
        <f t="shared" si="2"/>
        <v>7960378</v>
      </c>
      <c r="U48" s="17">
        <f t="shared" si="3"/>
        <v>7960378</v>
      </c>
      <c r="V48" s="18">
        <f t="shared" si="1"/>
        <v>1</v>
      </c>
      <c r="W48" s="33" t="s">
        <v>309</v>
      </c>
      <c r="X48" s="280" t="s">
        <v>282</v>
      </c>
    </row>
    <row r="49" spans="1:24" ht="77.25" customHeight="1" x14ac:dyDescent="0.2">
      <c r="A49" s="29">
        <v>10</v>
      </c>
      <c r="B49" s="30" t="s">
        <v>27</v>
      </c>
      <c r="C49" s="9" t="s">
        <v>104</v>
      </c>
      <c r="D49" s="255" t="s">
        <v>249</v>
      </c>
      <c r="E49" s="9" t="s">
        <v>104</v>
      </c>
      <c r="F49" s="38">
        <v>8.5000000000000006E-2</v>
      </c>
      <c r="G49" s="38">
        <v>7.4999999999999997E-2</v>
      </c>
      <c r="H49" s="74">
        <v>8</v>
      </c>
      <c r="I49" s="246">
        <v>4.1399999999999999E-2</v>
      </c>
      <c r="J49" s="11">
        <f t="shared" si="0"/>
        <v>5.1749999999999999E-3</v>
      </c>
      <c r="K49" s="12" t="s">
        <v>105</v>
      </c>
      <c r="L49" s="248">
        <v>7190519</v>
      </c>
      <c r="M49" s="249">
        <v>7190519</v>
      </c>
      <c r="N49" s="15">
        <v>551775</v>
      </c>
      <c r="O49" s="251">
        <v>551775</v>
      </c>
      <c r="P49" s="13">
        <v>0</v>
      </c>
      <c r="Q49" s="14">
        <v>0</v>
      </c>
      <c r="R49" s="32">
        <v>0</v>
      </c>
      <c r="S49" s="14">
        <v>0</v>
      </c>
      <c r="T49" s="16">
        <f t="shared" si="2"/>
        <v>7742294</v>
      </c>
      <c r="U49" s="17">
        <f t="shared" si="3"/>
        <v>7742294</v>
      </c>
      <c r="V49" s="18">
        <f t="shared" si="1"/>
        <v>1</v>
      </c>
      <c r="W49" s="33" t="s">
        <v>309</v>
      </c>
      <c r="X49" s="280" t="s">
        <v>282</v>
      </c>
    </row>
    <row r="50" spans="1:24" ht="77.25" customHeight="1" x14ac:dyDescent="0.2">
      <c r="A50" s="29">
        <v>3</v>
      </c>
      <c r="B50" s="30" t="s">
        <v>27</v>
      </c>
      <c r="C50" s="9" t="s">
        <v>106</v>
      </c>
      <c r="D50" s="255" t="s">
        <v>247</v>
      </c>
      <c r="E50" s="31" t="s">
        <v>107</v>
      </c>
      <c r="F50" s="10">
        <v>26</v>
      </c>
      <c r="G50" s="10">
        <v>22</v>
      </c>
      <c r="H50" s="22">
        <v>24</v>
      </c>
      <c r="I50" s="22">
        <v>16</v>
      </c>
      <c r="J50" s="11">
        <f t="shared" si="0"/>
        <v>0.66666666666666663</v>
      </c>
      <c r="K50" s="12" t="s">
        <v>108</v>
      </c>
      <c r="L50" s="248">
        <v>8886600</v>
      </c>
      <c r="M50" s="249">
        <v>8886600</v>
      </c>
      <c r="N50" s="15">
        <v>500000</v>
      </c>
      <c r="O50" s="249">
        <v>500000</v>
      </c>
      <c r="P50" s="13">
        <v>0</v>
      </c>
      <c r="Q50" s="14">
        <v>0</v>
      </c>
      <c r="R50" s="32">
        <v>0</v>
      </c>
      <c r="S50" s="14">
        <v>0</v>
      </c>
      <c r="T50" s="16">
        <f t="shared" si="2"/>
        <v>9386600</v>
      </c>
      <c r="U50" s="17">
        <f t="shared" si="3"/>
        <v>9386600</v>
      </c>
      <c r="V50" s="18">
        <f t="shared" si="1"/>
        <v>1</v>
      </c>
      <c r="W50" s="41" t="s">
        <v>307</v>
      </c>
      <c r="X50" s="280" t="s">
        <v>282</v>
      </c>
    </row>
    <row r="51" spans="1:24" ht="77.25" customHeight="1" x14ac:dyDescent="0.2">
      <c r="A51" s="29">
        <v>3</v>
      </c>
      <c r="B51" s="30" t="s">
        <v>27</v>
      </c>
      <c r="C51" s="35" t="s">
        <v>106</v>
      </c>
      <c r="D51" s="255" t="s">
        <v>247</v>
      </c>
      <c r="E51" s="31" t="s">
        <v>107</v>
      </c>
      <c r="F51" s="10">
        <v>26</v>
      </c>
      <c r="G51" s="10">
        <v>22</v>
      </c>
      <c r="H51" s="73">
        <v>24</v>
      </c>
      <c r="I51" s="22">
        <v>16</v>
      </c>
      <c r="J51" s="11">
        <f t="shared" si="0"/>
        <v>0.66666666666666663</v>
      </c>
      <c r="K51" s="12" t="s">
        <v>109</v>
      </c>
      <c r="L51" s="248">
        <v>8886600</v>
      </c>
      <c r="M51" s="249">
        <f>8886600-527580</f>
        <v>8359020</v>
      </c>
      <c r="N51" s="15">
        <v>500000</v>
      </c>
      <c r="O51" s="249">
        <v>500000</v>
      </c>
      <c r="P51" s="13">
        <v>0</v>
      </c>
      <c r="Q51" s="14">
        <v>0</v>
      </c>
      <c r="R51" s="32">
        <v>0</v>
      </c>
      <c r="S51" s="14">
        <v>0</v>
      </c>
      <c r="T51" s="16">
        <f t="shared" si="2"/>
        <v>9386600</v>
      </c>
      <c r="U51" s="17">
        <f t="shared" si="3"/>
        <v>8859020</v>
      </c>
      <c r="V51" s="18">
        <f t="shared" si="1"/>
        <v>0.94379434513029214</v>
      </c>
      <c r="W51" s="41" t="s">
        <v>308</v>
      </c>
      <c r="X51" s="280" t="s">
        <v>282</v>
      </c>
    </row>
    <row r="52" spans="1:24" ht="77.25" customHeight="1" x14ac:dyDescent="0.2">
      <c r="A52" s="29">
        <v>4</v>
      </c>
      <c r="B52" s="30" t="s">
        <v>27</v>
      </c>
      <c r="C52" s="9" t="s">
        <v>110</v>
      </c>
      <c r="D52" s="255" t="s">
        <v>246</v>
      </c>
      <c r="E52" s="31" t="s">
        <v>111</v>
      </c>
      <c r="F52" s="10" t="s">
        <v>88</v>
      </c>
      <c r="G52" s="10">
        <v>100</v>
      </c>
      <c r="H52" s="22">
        <v>25</v>
      </c>
      <c r="I52" s="22">
        <v>25</v>
      </c>
      <c r="J52" s="11">
        <f t="shared" si="0"/>
        <v>1</v>
      </c>
      <c r="K52" s="42" t="s">
        <v>238</v>
      </c>
      <c r="L52" s="248">
        <v>2656080</v>
      </c>
      <c r="M52" s="249">
        <v>2656080</v>
      </c>
      <c r="N52" s="243">
        <v>5000000</v>
      </c>
      <c r="O52" s="251">
        <v>5000000</v>
      </c>
      <c r="P52" s="259">
        <v>0</v>
      </c>
      <c r="Q52" s="14">
        <v>0</v>
      </c>
      <c r="R52" s="43">
        <v>0</v>
      </c>
      <c r="S52" s="14">
        <v>0</v>
      </c>
      <c r="T52" s="16">
        <f t="shared" si="2"/>
        <v>7656080</v>
      </c>
      <c r="U52" s="17">
        <f t="shared" si="3"/>
        <v>7656080</v>
      </c>
      <c r="V52" s="18">
        <f t="shared" si="1"/>
        <v>1</v>
      </c>
      <c r="W52" s="20" t="s">
        <v>303</v>
      </c>
      <c r="X52" s="280" t="s">
        <v>282</v>
      </c>
    </row>
    <row r="53" spans="1:24" ht="77.25" customHeight="1" x14ac:dyDescent="0.2">
      <c r="A53" s="29">
        <v>1</v>
      </c>
      <c r="B53" s="30" t="s">
        <v>112</v>
      </c>
      <c r="C53" s="35" t="s">
        <v>113</v>
      </c>
      <c r="D53" s="257" t="s">
        <v>262</v>
      </c>
      <c r="E53" s="31" t="s">
        <v>114</v>
      </c>
      <c r="F53" s="10">
        <v>0</v>
      </c>
      <c r="G53" s="39">
        <v>1</v>
      </c>
      <c r="H53" s="72">
        <v>1</v>
      </c>
      <c r="I53" s="71">
        <v>1</v>
      </c>
      <c r="J53" s="11">
        <f t="shared" si="0"/>
        <v>1</v>
      </c>
      <c r="K53" s="12" t="s">
        <v>115</v>
      </c>
      <c r="L53" s="248">
        <v>1500000</v>
      </c>
      <c r="M53" s="249">
        <v>1500000</v>
      </c>
      <c r="N53" s="13">
        <v>0</v>
      </c>
      <c r="O53" s="14">
        <v>0</v>
      </c>
      <c r="P53" s="32">
        <v>0</v>
      </c>
      <c r="Q53" s="14">
        <v>0</v>
      </c>
      <c r="R53" s="32">
        <v>0</v>
      </c>
      <c r="S53" s="14">
        <v>0</v>
      </c>
      <c r="T53" s="16">
        <f t="shared" ref="T53:T63" si="4">+R53+P53+N53+L53</f>
        <v>1500000</v>
      </c>
      <c r="U53" s="17">
        <f t="shared" ref="U53:U63" si="5">+M53+O53+Q53+S53</f>
        <v>1500000</v>
      </c>
      <c r="V53" s="18">
        <f t="shared" si="1"/>
        <v>1</v>
      </c>
      <c r="W53" s="33" t="s">
        <v>300</v>
      </c>
      <c r="X53" s="280" t="s">
        <v>283</v>
      </c>
    </row>
    <row r="54" spans="1:24" ht="77.25" customHeight="1" x14ac:dyDescent="0.2">
      <c r="A54" s="29">
        <v>1</v>
      </c>
      <c r="B54" s="30" t="s">
        <v>112</v>
      </c>
      <c r="C54" s="35" t="s">
        <v>113</v>
      </c>
      <c r="D54" s="257" t="s">
        <v>262</v>
      </c>
      <c r="E54" s="31" t="s">
        <v>114</v>
      </c>
      <c r="F54" s="10">
        <v>0</v>
      </c>
      <c r="G54" s="39">
        <v>1</v>
      </c>
      <c r="H54" s="72">
        <v>1</v>
      </c>
      <c r="I54" s="71">
        <v>1</v>
      </c>
      <c r="J54" s="11">
        <f t="shared" si="0"/>
        <v>1</v>
      </c>
      <c r="K54" s="12" t="s">
        <v>116</v>
      </c>
      <c r="L54" s="248">
        <v>1500000</v>
      </c>
      <c r="M54" s="249">
        <v>1500000</v>
      </c>
      <c r="N54" s="13">
        <v>0</v>
      </c>
      <c r="O54" s="14">
        <v>0</v>
      </c>
      <c r="P54" s="32">
        <v>0</v>
      </c>
      <c r="Q54" s="14">
        <v>0</v>
      </c>
      <c r="R54" s="32">
        <v>0</v>
      </c>
      <c r="S54" s="14">
        <v>0</v>
      </c>
      <c r="T54" s="16">
        <f t="shared" si="4"/>
        <v>1500000</v>
      </c>
      <c r="U54" s="17">
        <f t="shared" si="5"/>
        <v>1500000</v>
      </c>
      <c r="V54" s="18">
        <f t="shared" si="1"/>
        <v>1</v>
      </c>
      <c r="W54" s="33" t="s">
        <v>300</v>
      </c>
      <c r="X54" s="280" t="s">
        <v>283</v>
      </c>
    </row>
    <row r="55" spans="1:24" ht="77.25" customHeight="1" x14ac:dyDescent="0.2">
      <c r="A55" s="29">
        <v>1</v>
      </c>
      <c r="B55" s="30" t="s">
        <v>112</v>
      </c>
      <c r="C55" s="35" t="s">
        <v>113</v>
      </c>
      <c r="D55" s="257" t="s">
        <v>262</v>
      </c>
      <c r="E55" s="31" t="s">
        <v>114</v>
      </c>
      <c r="F55" s="10">
        <v>0</v>
      </c>
      <c r="G55" s="39">
        <v>1</v>
      </c>
      <c r="H55" s="72">
        <v>1</v>
      </c>
      <c r="I55" s="71">
        <v>1</v>
      </c>
      <c r="J55" s="11">
        <f t="shared" si="0"/>
        <v>1</v>
      </c>
      <c r="K55" s="12" t="s">
        <v>117</v>
      </c>
      <c r="L55" s="248">
        <v>1500000</v>
      </c>
      <c r="M55" s="249">
        <v>1500000</v>
      </c>
      <c r="N55" s="13">
        <v>0</v>
      </c>
      <c r="O55" s="14">
        <v>0</v>
      </c>
      <c r="P55" s="32">
        <v>0</v>
      </c>
      <c r="Q55" s="14">
        <v>0</v>
      </c>
      <c r="R55" s="32">
        <v>0</v>
      </c>
      <c r="S55" s="14">
        <v>0</v>
      </c>
      <c r="T55" s="16">
        <f t="shared" si="4"/>
        <v>1500000</v>
      </c>
      <c r="U55" s="17">
        <f t="shared" si="5"/>
        <v>1500000</v>
      </c>
      <c r="V55" s="18">
        <f t="shared" si="1"/>
        <v>1</v>
      </c>
      <c r="W55" s="33" t="s">
        <v>300</v>
      </c>
      <c r="X55" s="280" t="s">
        <v>283</v>
      </c>
    </row>
    <row r="56" spans="1:24" ht="77.25" customHeight="1" x14ac:dyDescent="0.2">
      <c r="A56" s="29">
        <v>1</v>
      </c>
      <c r="B56" s="30" t="s">
        <v>112</v>
      </c>
      <c r="C56" s="35" t="s">
        <v>113</v>
      </c>
      <c r="D56" s="257" t="s">
        <v>262</v>
      </c>
      <c r="E56" s="31" t="s">
        <v>114</v>
      </c>
      <c r="F56" s="10">
        <v>0</v>
      </c>
      <c r="G56" s="39">
        <v>1</v>
      </c>
      <c r="H56" s="72">
        <v>1</v>
      </c>
      <c r="I56" s="71">
        <v>1</v>
      </c>
      <c r="J56" s="11">
        <f t="shared" si="0"/>
        <v>1</v>
      </c>
      <c r="K56" s="12" t="s">
        <v>118</v>
      </c>
      <c r="L56" s="248">
        <v>1507532</v>
      </c>
      <c r="M56" s="249">
        <v>1383694</v>
      </c>
      <c r="N56" s="259">
        <v>0</v>
      </c>
      <c r="O56" s="14">
        <v>0</v>
      </c>
      <c r="P56" s="43">
        <v>0</v>
      </c>
      <c r="Q56" s="14">
        <v>0</v>
      </c>
      <c r="R56" s="43">
        <v>0</v>
      </c>
      <c r="S56" s="14">
        <v>0</v>
      </c>
      <c r="T56" s="16">
        <f t="shared" si="4"/>
        <v>1507532</v>
      </c>
      <c r="U56" s="17">
        <f t="shared" si="5"/>
        <v>1383694</v>
      </c>
      <c r="V56" s="18">
        <f t="shared" si="1"/>
        <v>0.91785381670173505</v>
      </c>
      <c r="W56" s="33" t="s">
        <v>300</v>
      </c>
      <c r="X56" s="280" t="s">
        <v>283</v>
      </c>
    </row>
    <row r="57" spans="1:24" ht="77.25" customHeight="1" x14ac:dyDescent="0.2">
      <c r="A57" s="29">
        <v>13</v>
      </c>
      <c r="B57" s="30" t="s">
        <v>27</v>
      </c>
      <c r="C57" s="35" t="s">
        <v>119</v>
      </c>
      <c r="D57" s="255" t="s">
        <v>249</v>
      </c>
      <c r="E57" s="31" t="s">
        <v>120</v>
      </c>
      <c r="F57" s="10">
        <v>0</v>
      </c>
      <c r="G57" s="10">
        <v>40</v>
      </c>
      <c r="H57" s="73">
        <v>10</v>
      </c>
      <c r="I57" s="71">
        <v>1</v>
      </c>
      <c r="J57" s="11">
        <f t="shared" si="0"/>
        <v>0.1</v>
      </c>
      <c r="K57" s="12" t="s">
        <v>121</v>
      </c>
      <c r="L57" s="248">
        <v>4700000</v>
      </c>
      <c r="M57" s="249">
        <v>4700000</v>
      </c>
      <c r="N57" s="15">
        <v>850000</v>
      </c>
      <c r="O57" s="251">
        <v>850000</v>
      </c>
      <c r="P57" s="13">
        <v>0</v>
      </c>
      <c r="Q57" s="14">
        <v>0</v>
      </c>
      <c r="R57" s="32">
        <v>0</v>
      </c>
      <c r="S57" s="14">
        <v>0</v>
      </c>
      <c r="T57" s="16">
        <f t="shared" si="4"/>
        <v>5550000</v>
      </c>
      <c r="U57" s="17">
        <f t="shared" si="5"/>
        <v>5550000</v>
      </c>
      <c r="V57" s="18">
        <f t="shared" si="1"/>
        <v>1</v>
      </c>
      <c r="W57" s="33" t="s">
        <v>302</v>
      </c>
      <c r="X57" s="280" t="s">
        <v>282</v>
      </c>
    </row>
    <row r="58" spans="1:24" ht="77.25" customHeight="1" x14ac:dyDescent="0.2">
      <c r="A58" s="29">
        <v>14</v>
      </c>
      <c r="B58" s="30" t="s">
        <v>27</v>
      </c>
      <c r="C58" s="35" t="s">
        <v>119</v>
      </c>
      <c r="D58" s="255" t="s">
        <v>249</v>
      </c>
      <c r="E58" s="31" t="s">
        <v>120</v>
      </c>
      <c r="F58" s="10">
        <v>0</v>
      </c>
      <c r="G58" s="10">
        <v>40</v>
      </c>
      <c r="H58" s="73">
        <v>10</v>
      </c>
      <c r="I58" s="71">
        <v>1</v>
      </c>
      <c r="J58" s="11">
        <f t="shared" si="0"/>
        <v>0.1</v>
      </c>
      <c r="K58" s="12" t="s">
        <v>122</v>
      </c>
      <c r="L58" s="248">
        <v>3500000</v>
      </c>
      <c r="M58" s="249">
        <v>3500000</v>
      </c>
      <c r="N58" s="15">
        <v>1071975</v>
      </c>
      <c r="O58" s="251">
        <v>1071975</v>
      </c>
      <c r="P58" s="13">
        <v>0</v>
      </c>
      <c r="Q58" s="14">
        <v>0</v>
      </c>
      <c r="R58" s="32">
        <v>0</v>
      </c>
      <c r="S58" s="14">
        <v>0</v>
      </c>
      <c r="T58" s="16">
        <f t="shared" si="4"/>
        <v>4571975</v>
      </c>
      <c r="U58" s="17">
        <f t="shared" si="5"/>
        <v>4571975</v>
      </c>
      <c r="V58" s="18">
        <f t="shared" si="1"/>
        <v>1</v>
      </c>
      <c r="W58" s="33" t="s">
        <v>302</v>
      </c>
      <c r="X58" s="280" t="s">
        <v>282</v>
      </c>
    </row>
    <row r="59" spans="1:24" ht="77.25" customHeight="1" x14ac:dyDescent="0.2">
      <c r="A59" s="29">
        <v>15</v>
      </c>
      <c r="B59" s="30" t="s">
        <v>27</v>
      </c>
      <c r="C59" s="35" t="s">
        <v>119</v>
      </c>
      <c r="D59" s="255" t="s">
        <v>249</v>
      </c>
      <c r="E59" s="31" t="s">
        <v>120</v>
      </c>
      <c r="F59" s="10">
        <v>0</v>
      </c>
      <c r="G59" s="10">
        <v>40</v>
      </c>
      <c r="H59" s="73">
        <v>10</v>
      </c>
      <c r="I59" s="71">
        <v>1</v>
      </c>
      <c r="J59" s="11">
        <f t="shared" si="0"/>
        <v>0.1</v>
      </c>
      <c r="K59" s="12" t="s">
        <v>123</v>
      </c>
      <c r="L59" s="248">
        <v>60783270</v>
      </c>
      <c r="M59" s="249">
        <v>60783270</v>
      </c>
      <c r="N59" s="15">
        <v>0</v>
      </c>
      <c r="O59" s="14">
        <v>0</v>
      </c>
      <c r="P59" s="13">
        <v>0</v>
      </c>
      <c r="Q59" s="14">
        <v>0</v>
      </c>
      <c r="R59" s="32">
        <v>0</v>
      </c>
      <c r="S59" s="14">
        <v>0</v>
      </c>
      <c r="T59" s="16">
        <f t="shared" si="4"/>
        <v>60783270</v>
      </c>
      <c r="U59" s="17">
        <f t="shared" si="5"/>
        <v>60783270</v>
      </c>
      <c r="V59" s="18">
        <f t="shared" si="1"/>
        <v>1</v>
      </c>
      <c r="W59" s="33" t="s">
        <v>302</v>
      </c>
      <c r="X59" s="280" t="s">
        <v>282</v>
      </c>
    </row>
    <row r="60" spans="1:24" ht="77.25" customHeight="1" x14ac:dyDescent="0.2">
      <c r="A60" s="29">
        <v>1</v>
      </c>
      <c r="B60" s="30" t="s">
        <v>124</v>
      </c>
      <c r="C60" s="9" t="s">
        <v>125</v>
      </c>
      <c r="D60" s="255" t="s">
        <v>245</v>
      </c>
      <c r="E60" s="31" t="s">
        <v>126</v>
      </c>
      <c r="F60" s="10">
        <v>0</v>
      </c>
      <c r="G60" s="10">
        <v>1</v>
      </c>
      <c r="H60" s="73">
        <v>1</v>
      </c>
      <c r="I60" s="22">
        <v>1</v>
      </c>
      <c r="J60" s="11">
        <f t="shared" si="0"/>
        <v>1</v>
      </c>
      <c r="K60" s="12" t="s">
        <v>127</v>
      </c>
      <c r="L60" s="248">
        <v>5500000</v>
      </c>
      <c r="M60" s="251">
        <v>5500000</v>
      </c>
      <c r="N60" s="242">
        <v>2900000</v>
      </c>
      <c r="O60" s="251">
        <v>2900000</v>
      </c>
      <c r="P60" s="13"/>
      <c r="Q60" s="14">
        <v>0</v>
      </c>
      <c r="R60" s="13">
        <v>0</v>
      </c>
      <c r="S60" s="14">
        <v>0</v>
      </c>
      <c r="T60" s="16">
        <f t="shared" si="4"/>
        <v>8400000</v>
      </c>
      <c r="U60" s="17">
        <f t="shared" si="5"/>
        <v>8400000</v>
      </c>
      <c r="V60" s="18">
        <f t="shared" si="1"/>
        <v>1</v>
      </c>
      <c r="W60" s="40" t="s">
        <v>310</v>
      </c>
      <c r="X60" s="280" t="s">
        <v>282</v>
      </c>
    </row>
    <row r="61" spans="1:24" s="52" customFormat="1" ht="57" customHeight="1" x14ac:dyDescent="0.2">
      <c r="A61" s="44">
        <v>58</v>
      </c>
      <c r="B61" s="45" t="s">
        <v>124</v>
      </c>
      <c r="C61" s="46" t="s">
        <v>128</v>
      </c>
      <c r="D61" s="256" t="s">
        <v>245</v>
      </c>
      <c r="E61" s="46" t="s">
        <v>129</v>
      </c>
      <c r="F61" s="75">
        <v>5016</v>
      </c>
      <c r="G61" s="75">
        <v>5280</v>
      </c>
      <c r="H61" s="22">
        <v>4850</v>
      </c>
      <c r="I61" s="22">
        <v>4850</v>
      </c>
      <c r="J61" s="11">
        <f t="shared" si="0"/>
        <v>1</v>
      </c>
      <c r="K61" s="47" t="s">
        <v>130</v>
      </c>
      <c r="L61" s="248">
        <v>10500000</v>
      </c>
      <c r="M61" s="251">
        <v>10500000</v>
      </c>
      <c r="N61" s="242">
        <v>17000000</v>
      </c>
      <c r="O61" s="251">
        <v>17000000</v>
      </c>
      <c r="P61" s="51"/>
      <c r="Q61" s="50">
        <v>0</v>
      </c>
      <c r="R61" s="51">
        <v>0</v>
      </c>
      <c r="S61" s="14">
        <v>0</v>
      </c>
      <c r="T61" s="16">
        <f t="shared" si="4"/>
        <v>27500000</v>
      </c>
      <c r="U61" s="17">
        <f t="shared" si="5"/>
        <v>27500000</v>
      </c>
      <c r="V61" s="18">
        <f t="shared" si="1"/>
        <v>1</v>
      </c>
      <c r="W61" s="40" t="s">
        <v>311</v>
      </c>
      <c r="X61" s="280" t="s">
        <v>282</v>
      </c>
    </row>
    <row r="62" spans="1:24" s="52" customFormat="1" ht="57" customHeight="1" x14ac:dyDescent="0.2">
      <c r="A62" s="44">
        <v>59</v>
      </c>
      <c r="B62" s="45" t="s">
        <v>124</v>
      </c>
      <c r="C62" s="46" t="s">
        <v>128</v>
      </c>
      <c r="D62" s="256" t="s">
        <v>245</v>
      </c>
      <c r="E62" s="46" t="s">
        <v>129</v>
      </c>
      <c r="F62" s="75">
        <v>5016</v>
      </c>
      <c r="G62" s="75">
        <v>5280</v>
      </c>
      <c r="H62" s="22">
        <v>4850</v>
      </c>
      <c r="I62" s="22">
        <v>4850</v>
      </c>
      <c r="J62" s="11">
        <f t="shared" si="0"/>
        <v>1</v>
      </c>
      <c r="K62" s="47" t="s">
        <v>131</v>
      </c>
      <c r="L62" s="284">
        <f>12678297+100</f>
        <v>12678397</v>
      </c>
      <c r="M62" s="283">
        <v>12678397</v>
      </c>
      <c r="N62" s="242">
        <f>17000000-533159</f>
        <v>16466841</v>
      </c>
      <c r="O62" s="251">
        <v>16466841</v>
      </c>
      <c r="P62" s="51"/>
      <c r="Q62" s="50">
        <v>0</v>
      </c>
      <c r="R62" s="51">
        <v>0</v>
      </c>
      <c r="S62" s="14">
        <v>0</v>
      </c>
      <c r="T62" s="16">
        <f t="shared" si="4"/>
        <v>29145238</v>
      </c>
      <c r="U62" s="17">
        <f t="shared" si="5"/>
        <v>29145238</v>
      </c>
      <c r="V62" s="18">
        <f t="shared" si="1"/>
        <v>1</v>
      </c>
      <c r="W62" s="40" t="s">
        <v>311</v>
      </c>
      <c r="X62" s="280" t="s">
        <v>282</v>
      </c>
    </row>
    <row r="63" spans="1:24" ht="77.25" customHeight="1" x14ac:dyDescent="0.2">
      <c r="A63" s="59"/>
      <c r="B63" s="60" t="s">
        <v>124</v>
      </c>
      <c r="C63" s="61" t="s">
        <v>132</v>
      </c>
      <c r="D63" s="256" t="s">
        <v>245</v>
      </c>
      <c r="E63" s="62" t="s">
        <v>133</v>
      </c>
      <c r="F63" s="63">
        <v>1</v>
      </c>
      <c r="G63" s="63">
        <v>1</v>
      </c>
      <c r="H63" s="76">
        <v>0</v>
      </c>
      <c r="I63" s="22">
        <v>0</v>
      </c>
      <c r="J63" s="277">
        <v>0</v>
      </c>
      <c r="K63" s="42" t="s">
        <v>134</v>
      </c>
      <c r="L63" s="21">
        <v>0</v>
      </c>
      <c r="M63" s="14">
        <v>0</v>
      </c>
      <c r="N63" s="242">
        <v>0</v>
      </c>
      <c r="O63" s="14">
        <v>0</v>
      </c>
      <c r="P63" s="259">
        <v>0</v>
      </c>
      <c r="Q63" s="64">
        <v>0</v>
      </c>
      <c r="R63" s="43">
        <v>0</v>
      </c>
      <c r="S63" s="14">
        <v>0</v>
      </c>
      <c r="T63" s="16">
        <f t="shared" si="4"/>
        <v>0</v>
      </c>
      <c r="U63" s="279">
        <f t="shared" si="5"/>
        <v>0</v>
      </c>
      <c r="V63" s="65">
        <v>0</v>
      </c>
      <c r="W63" s="40" t="s">
        <v>312</v>
      </c>
      <c r="X63" s="280" t="s">
        <v>282</v>
      </c>
    </row>
    <row r="64" spans="1:24" ht="49.5" customHeight="1" x14ac:dyDescent="0.2">
      <c r="A64" s="66"/>
      <c r="B64" s="66"/>
      <c r="C64" s="323" t="s">
        <v>135</v>
      </c>
      <c r="D64" s="323"/>
      <c r="E64" s="323"/>
      <c r="F64" s="67"/>
      <c r="G64" s="245"/>
      <c r="H64" s="245"/>
      <c r="I64" s="245"/>
      <c r="J64" s="66"/>
      <c r="K64" s="66"/>
      <c r="L64" s="290">
        <f>SUM(L9:L63)</f>
        <v>939168105</v>
      </c>
      <c r="M64" s="252">
        <f t="shared" ref="M64:S64" si="6">SUM(M9:M63)</f>
        <v>789862410</v>
      </c>
      <c r="N64" s="252">
        <f t="shared" si="6"/>
        <v>787994815</v>
      </c>
      <c r="O64" s="252">
        <f t="shared" si="6"/>
        <v>787994815</v>
      </c>
      <c r="P64" s="252">
        <f t="shared" si="6"/>
        <v>0</v>
      </c>
      <c r="Q64" s="252">
        <f t="shared" si="6"/>
        <v>0</v>
      </c>
      <c r="R64" s="252">
        <f t="shared" si="6"/>
        <v>2713025128.0999999</v>
      </c>
      <c r="S64" s="252">
        <f t="shared" si="6"/>
        <v>1194642732.0599999</v>
      </c>
      <c r="T64" s="258">
        <f t="shared" ref="T64:U64" si="7">SUM(T9:T63)</f>
        <v>4440188048.1000004</v>
      </c>
      <c r="U64" s="258">
        <f t="shared" si="7"/>
        <v>2772499957.0599999</v>
      </c>
      <c r="V64" s="68">
        <f>+U64/T64</f>
        <v>0.62441048149894907</v>
      </c>
      <c r="W64" s="66"/>
    </row>
    <row r="65" spans="1:107" ht="77.25" customHeight="1" x14ac:dyDescent="0.2">
      <c r="G65" s="205"/>
      <c r="K65" s="203"/>
      <c r="L65" s="293"/>
      <c r="M65" s="254"/>
      <c r="N65" s="253">
        <f>+M66-M65</f>
        <v>0</v>
      </c>
      <c r="O65" s="254"/>
      <c r="P65" s="24"/>
      <c r="Q65" s="24"/>
      <c r="R65" s="253"/>
      <c r="S65" s="254"/>
      <c r="T65" s="254"/>
      <c r="U65" s="254"/>
      <c r="V65" s="287"/>
    </row>
    <row r="66" spans="1:107" ht="77.25" customHeight="1" x14ac:dyDescent="0.2">
      <c r="F66" s="220"/>
      <c r="G66" s="205"/>
      <c r="H66" s="207"/>
      <c r="K66" s="203"/>
      <c r="L66" s="291"/>
      <c r="M66" s="254"/>
      <c r="N66" s="253"/>
      <c r="O66" s="254">
        <f>+N66-M66</f>
        <v>0</v>
      </c>
      <c r="P66" s="282"/>
      <c r="Q66" s="282"/>
      <c r="R66" s="282"/>
      <c r="S66" s="282"/>
      <c r="T66" s="282"/>
      <c r="U66" s="282"/>
      <c r="V66" s="205"/>
    </row>
    <row r="67" spans="1:107" s="55" customFormat="1" ht="15" x14ac:dyDescent="0.25">
      <c r="A67" s="54"/>
      <c r="B67" s="54"/>
      <c r="C67" s="54"/>
      <c r="D67" s="54"/>
      <c r="E67" s="54"/>
      <c r="F67" s="54"/>
      <c r="G67" s="54"/>
      <c r="H67" s="54"/>
      <c r="I67" s="54"/>
      <c r="J67" s="54"/>
      <c r="K67" s="222"/>
      <c r="L67" s="291"/>
      <c r="M67" s="254"/>
      <c r="N67" s="253"/>
      <c r="O67" s="254"/>
      <c r="P67" s="54"/>
      <c r="Q67" s="54"/>
      <c r="R67" s="54"/>
      <c r="S67" s="54"/>
      <c r="T67" s="54"/>
      <c r="U67" s="210"/>
      <c r="V67" s="289"/>
      <c r="W67" s="239"/>
      <c r="X67" s="306"/>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54"/>
      <c r="BL67" s="54"/>
      <c r="BM67" s="54"/>
      <c r="BN67" s="54"/>
      <c r="BO67" s="54"/>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row>
    <row r="68" spans="1:107" s="55" customFormat="1" ht="15" x14ac:dyDescent="0.25">
      <c r="A68" s="54"/>
      <c r="B68" s="54"/>
      <c r="C68" s="54"/>
      <c r="D68" s="54"/>
      <c r="E68" s="54"/>
      <c r="F68" s="54"/>
      <c r="G68" s="54"/>
      <c r="H68" s="54"/>
      <c r="I68" s="54"/>
      <c r="J68" s="54"/>
      <c r="K68" s="222"/>
      <c r="L68" s="54"/>
      <c r="M68" s="54"/>
      <c r="N68" s="54"/>
      <c r="O68" s="54"/>
      <c r="P68" s="54"/>
      <c r="Q68" s="54"/>
      <c r="R68" s="54"/>
      <c r="S68" s="54"/>
      <c r="T68" s="54"/>
      <c r="U68" s="210"/>
      <c r="V68" s="222"/>
      <c r="W68" s="54"/>
      <c r="X68" s="306"/>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54"/>
      <c r="BL68" s="54"/>
      <c r="BM68" s="54"/>
      <c r="BN68" s="54"/>
      <c r="BO68" s="54"/>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row>
    <row r="69" spans="1:107" s="55" customFormat="1" ht="15" x14ac:dyDescent="0.25">
      <c r="A69" s="54"/>
      <c r="B69" s="54"/>
      <c r="C69" s="54"/>
      <c r="D69" s="54"/>
      <c r="E69" s="54"/>
      <c r="F69" s="54"/>
      <c r="G69" s="54"/>
      <c r="H69" s="54"/>
      <c r="I69" s="54"/>
      <c r="J69" s="54"/>
      <c r="K69" s="224"/>
      <c r="L69" s="54"/>
      <c r="M69" s="54"/>
      <c r="N69" s="222"/>
      <c r="O69" s="54"/>
      <c r="P69" s="54"/>
      <c r="Q69" s="54"/>
      <c r="R69" s="54"/>
      <c r="S69" s="54"/>
      <c r="T69" s="54"/>
      <c r="U69" s="210"/>
      <c r="V69" s="54"/>
      <c r="W69" s="54"/>
      <c r="X69" s="306"/>
      <c r="Y69" s="54"/>
      <c r="Z69" s="54"/>
      <c r="AA69" s="54"/>
      <c r="AB69" s="54"/>
      <c r="AC69" s="54"/>
      <c r="AD69" s="54"/>
      <c r="AE69" s="54"/>
      <c r="AF69" s="54"/>
      <c r="AG69" s="54"/>
      <c r="AH69" s="54"/>
      <c r="AI69" s="54"/>
      <c r="AJ69" s="54"/>
      <c r="AK69" s="54"/>
      <c r="AL69" s="54"/>
      <c r="AM69" s="54"/>
      <c r="AN69" s="54"/>
      <c r="AO69" s="54"/>
      <c r="AP69" s="54"/>
      <c r="AQ69" s="54"/>
      <c r="AR69" s="54"/>
      <c r="AS69" s="54"/>
      <c r="AT69" s="54"/>
      <c r="AU69" s="54"/>
      <c r="AV69" s="54"/>
      <c r="AW69" s="54"/>
      <c r="AX69" s="54"/>
      <c r="AY69" s="54"/>
      <c r="AZ69" s="54"/>
      <c r="BA69" s="54"/>
      <c r="BB69" s="54"/>
      <c r="BC69" s="54"/>
      <c r="BD69" s="54"/>
      <c r="BE69" s="54"/>
      <c r="BF69" s="54"/>
      <c r="BG69" s="54"/>
      <c r="BH69" s="54"/>
      <c r="BI69" s="54"/>
      <c r="BJ69" s="54"/>
      <c r="BK69" s="54"/>
      <c r="BL69" s="54"/>
      <c r="BM69" s="54"/>
      <c r="BN69" s="54"/>
      <c r="BO69" s="54"/>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row>
    <row r="70" spans="1:107" s="55" customFormat="1" ht="15" x14ac:dyDescent="0.25">
      <c r="A70" s="54"/>
      <c r="B70" s="54"/>
      <c r="C70" s="56" t="s">
        <v>136</v>
      </c>
      <c r="D70" s="56"/>
      <c r="E70" s="319"/>
      <c r="F70" s="319"/>
      <c r="G70" s="319"/>
      <c r="H70" s="319"/>
      <c r="I70" s="319"/>
      <c r="J70" s="319"/>
      <c r="K70" s="57"/>
      <c r="L70" s="320" t="s">
        <v>137</v>
      </c>
      <c r="M70" s="321"/>
      <c r="N70" s="321"/>
      <c r="O70" s="322"/>
      <c r="P70" s="320" t="s">
        <v>138</v>
      </c>
      <c r="Q70" s="321"/>
      <c r="R70" s="321"/>
      <c r="S70" s="321"/>
      <c r="T70" s="321"/>
      <c r="U70" s="322"/>
      <c r="V70" s="54"/>
      <c r="W70" s="54"/>
      <c r="X70" s="306"/>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4"/>
      <c r="AY70" s="54"/>
      <c r="AZ70" s="54"/>
      <c r="BA70" s="54"/>
      <c r="BB70" s="54"/>
      <c r="BC70" s="54"/>
      <c r="BD70" s="54"/>
      <c r="BE70" s="54"/>
      <c r="BF70" s="54"/>
      <c r="BG70" s="54"/>
      <c r="BH70" s="54"/>
      <c r="BI70" s="54"/>
      <c r="BJ70" s="54"/>
      <c r="BK70" s="54"/>
      <c r="BL70" s="54"/>
      <c r="BM70" s="54"/>
      <c r="BN70" s="54"/>
      <c r="BO70" s="54"/>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row>
    <row r="71" spans="1:107" s="55" customFormat="1" ht="15" x14ac:dyDescent="0.25">
      <c r="A71" s="54"/>
      <c r="B71" s="54"/>
      <c r="C71" s="56" t="s">
        <v>139</v>
      </c>
      <c r="D71" s="56"/>
      <c r="E71" s="319"/>
      <c r="F71" s="319"/>
      <c r="G71" s="319"/>
      <c r="H71" s="319"/>
      <c r="I71" s="319"/>
      <c r="J71" s="319"/>
      <c r="K71" s="223"/>
      <c r="L71" s="320" t="s">
        <v>139</v>
      </c>
      <c r="M71" s="321"/>
      <c r="N71" s="321"/>
      <c r="O71" s="322"/>
      <c r="P71" s="320" t="s">
        <v>140</v>
      </c>
      <c r="Q71" s="321"/>
      <c r="R71" s="321"/>
      <c r="S71" s="321"/>
      <c r="T71" s="321"/>
      <c r="U71" s="322"/>
      <c r="V71" s="54"/>
      <c r="W71" s="54"/>
      <c r="X71" s="306"/>
      <c r="Y71" s="54"/>
      <c r="Z71" s="54"/>
      <c r="AA71" s="54"/>
      <c r="AB71" s="54"/>
      <c r="AC71" s="54"/>
      <c r="AD71" s="54"/>
      <c r="AE71" s="54"/>
      <c r="AF71" s="54"/>
      <c r="AG71" s="54"/>
      <c r="AH71" s="54"/>
      <c r="AI71" s="54"/>
      <c r="AJ71" s="54"/>
      <c r="AK71" s="54"/>
      <c r="AL71" s="54"/>
      <c r="AM71" s="54"/>
      <c r="AN71" s="54"/>
      <c r="AO71" s="54"/>
      <c r="AP71" s="54"/>
      <c r="AQ71" s="54"/>
      <c r="AR71" s="54"/>
      <c r="AS71" s="54"/>
      <c r="AT71" s="54"/>
      <c r="AU71" s="54"/>
      <c r="AV71" s="54"/>
      <c r="AW71" s="54"/>
      <c r="AX71" s="54"/>
      <c r="AY71" s="54"/>
      <c r="AZ71" s="54"/>
      <c r="BA71" s="54"/>
      <c r="BB71" s="54"/>
      <c r="BC71" s="54"/>
      <c r="BD71" s="54"/>
      <c r="BE71" s="54"/>
      <c r="BF71" s="54"/>
      <c r="BG71" s="54"/>
      <c r="BH71" s="54"/>
      <c r="BI71" s="54"/>
      <c r="BJ71" s="54"/>
      <c r="BK71" s="54"/>
      <c r="BL71" s="54"/>
      <c r="BM71" s="54"/>
      <c r="BN71" s="54"/>
      <c r="BO71" s="54"/>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row>
    <row r="72" spans="1:107" s="55" customFormat="1" ht="15" x14ac:dyDescent="0.25">
      <c r="A72" s="54"/>
      <c r="B72" s="54"/>
      <c r="C72" s="56" t="s">
        <v>141</v>
      </c>
      <c r="D72" s="56"/>
      <c r="E72" s="319"/>
      <c r="F72" s="319"/>
      <c r="G72" s="319"/>
      <c r="H72" s="319"/>
      <c r="I72" s="319"/>
      <c r="J72" s="319"/>
      <c r="K72" s="58"/>
      <c r="L72" s="320" t="s">
        <v>141</v>
      </c>
      <c r="M72" s="321"/>
      <c r="N72" s="321"/>
      <c r="O72" s="322"/>
      <c r="P72" s="320"/>
      <c r="Q72" s="321"/>
      <c r="R72" s="321"/>
      <c r="S72" s="321"/>
      <c r="T72" s="321"/>
      <c r="U72" s="322"/>
      <c r="V72" s="54"/>
      <c r="W72" s="54"/>
      <c r="X72" s="306"/>
      <c r="Y72" s="54"/>
      <c r="Z72" s="54"/>
      <c r="AA72" s="54"/>
      <c r="AB72" s="54"/>
      <c r="AC72" s="54"/>
      <c r="AD72" s="54"/>
      <c r="AE72" s="54"/>
      <c r="AF72" s="54"/>
      <c r="AG72" s="54"/>
      <c r="AH72" s="54"/>
      <c r="AI72" s="54"/>
      <c r="AJ72" s="54"/>
      <c r="AK72" s="54"/>
      <c r="AL72" s="54"/>
      <c r="AM72" s="54"/>
      <c r="AN72" s="54"/>
      <c r="AO72" s="54"/>
      <c r="AP72" s="54"/>
      <c r="AQ72" s="54"/>
      <c r="AR72" s="54"/>
      <c r="AS72" s="54"/>
      <c r="AT72" s="54"/>
      <c r="AU72" s="54"/>
      <c r="AV72" s="54"/>
      <c r="AW72" s="54"/>
      <c r="AX72" s="54"/>
      <c r="AY72" s="54"/>
      <c r="AZ72" s="54"/>
      <c r="BA72" s="54"/>
      <c r="BB72" s="54"/>
      <c r="BC72" s="54"/>
      <c r="BD72" s="54"/>
      <c r="BE72" s="54"/>
      <c r="BF72" s="54"/>
      <c r="BG72" s="54"/>
      <c r="BH72" s="54"/>
      <c r="BI72" s="54"/>
      <c r="BJ72" s="54"/>
      <c r="BK72" s="54"/>
      <c r="BL72" s="54"/>
      <c r="BM72" s="54"/>
      <c r="BN72" s="54"/>
      <c r="BO72" s="54"/>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row>
    <row r="73" spans="1:107" s="55" customFormat="1" ht="15" x14ac:dyDescent="0.25">
      <c r="A73" s="54"/>
      <c r="B73" s="54"/>
      <c r="C73" s="54"/>
      <c r="D73" s="54"/>
      <c r="E73" s="54"/>
      <c r="F73" s="54"/>
      <c r="G73" s="54"/>
      <c r="H73" s="54"/>
      <c r="I73" s="54"/>
      <c r="J73" s="54"/>
      <c r="K73" s="54"/>
      <c r="L73" s="54"/>
      <c r="M73" s="54"/>
      <c r="N73" s="54"/>
      <c r="O73" s="54"/>
      <c r="P73" s="54"/>
      <c r="Q73" s="54"/>
      <c r="R73" s="54"/>
      <c r="S73" s="54"/>
      <c r="T73" s="54"/>
      <c r="U73" s="210"/>
      <c r="V73" s="54"/>
      <c r="W73" s="54"/>
      <c r="X73" s="306"/>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54"/>
      <c r="BL73" s="54"/>
      <c r="BM73" s="54"/>
      <c r="BN73" s="54"/>
      <c r="BO73" s="54"/>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row>
    <row r="74" spans="1:107" s="55" customFormat="1" ht="15" x14ac:dyDescent="0.25">
      <c r="A74" s="54"/>
      <c r="B74" s="54"/>
      <c r="C74" s="54"/>
      <c r="D74" s="54"/>
      <c r="E74" s="54"/>
      <c r="F74" s="54"/>
      <c r="G74" s="54"/>
      <c r="H74" s="54"/>
      <c r="I74" s="54"/>
      <c r="J74" s="54"/>
      <c r="K74" s="54"/>
      <c r="L74" s="54"/>
      <c r="M74" s="54"/>
      <c r="N74" s="54"/>
      <c r="O74" s="54"/>
      <c r="P74" s="54"/>
      <c r="Q74" s="54"/>
      <c r="R74" s="54"/>
      <c r="S74" s="54"/>
      <c r="T74" s="54"/>
      <c r="U74" s="210"/>
      <c r="V74" s="54"/>
      <c r="W74" s="54"/>
      <c r="X74" s="306"/>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54"/>
      <c r="BL74" s="54"/>
      <c r="BM74" s="54"/>
      <c r="BN74" s="54"/>
      <c r="BO74" s="54"/>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row>
    <row r="75" spans="1:107" s="55" customFormat="1" ht="15" x14ac:dyDescent="0.25">
      <c r="A75" s="54"/>
      <c r="B75" s="54"/>
      <c r="C75" s="54"/>
      <c r="D75" s="54"/>
      <c r="E75" s="54"/>
      <c r="F75" s="54"/>
      <c r="G75" s="54"/>
      <c r="H75" s="54"/>
      <c r="I75" s="54"/>
      <c r="J75" s="54"/>
      <c r="K75" s="54"/>
      <c r="L75" s="210"/>
      <c r="M75" s="239"/>
      <c r="N75" s="54"/>
      <c r="O75" s="54"/>
      <c r="P75" s="54"/>
      <c r="Q75" s="54"/>
      <c r="R75" s="54"/>
      <c r="S75" s="54"/>
      <c r="T75" s="54"/>
      <c r="U75" s="210"/>
      <c r="V75" s="54"/>
      <c r="W75" s="54"/>
      <c r="X75" s="306"/>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54"/>
      <c r="BL75" s="54"/>
      <c r="BM75" s="54"/>
      <c r="BN75" s="54"/>
      <c r="BO75" s="54"/>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row>
    <row r="76" spans="1:107" ht="77.25" customHeight="1" x14ac:dyDescent="0.2">
      <c r="G76" s="205"/>
      <c r="K76" s="25"/>
      <c r="L76" s="205"/>
      <c r="M76" s="203"/>
      <c r="N76" s="205"/>
      <c r="O76" s="340"/>
      <c r="P76" s="205">
        <f>+L76-L67</f>
        <v>0</v>
      </c>
      <c r="Q76" s="205"/>
      <c r="R76" s="205"/>
      <c r="S76" s="205"/>
      <c r="T76" s="205"/>
    </row>
    <row r="77" spans="1:107" ht="77.25" customHeight="1" x14ac:dyDescent="0.2">
      <c r="G77" s="205"/>
      <c r="L77" s="205"/>
      <c r="M77" s="203"/>
      <c r="N77" s="205"/>
      <c r="O77" s="340"/>
      <c r="P77" s="205"/>
      <c r="Q77" s="205"/>
      <c r="R77" s="205"/>
      <c r="S77" s="205"/>
      <c r="T77" s="205"/>
    </row>
    <row r="78" spans="1:107" ht="77.25" customHeight="1" x14ac:dyDescent="0.25">
      <c r="G78" s="205"/>
      <c r="L78" s="219"/>
      <c r="M78" s="203"/>
      <c r="N78" s="205"/>
      <c r="O78" s="205"/>
      <c r="P78" s="205"/>
      <c r="Q78" s="205"/>
      <c r="R78" s="24"/>
      <c r="S78" s="205"/>
      <c r="T78" s="205"/>
    </row>
    <row r="79" spans="1:107" ht="77.25" customHeight="1" x14ac:dyDescent="0.25">
      <c r="G79" s="205"/>
      <c r="H79" s="217"/>
      <c r="L79" s="219"/>
      <c r="M79" s="203"/>
      <c r="N79" s="205"/>
      <c r="O79" s="205"/>
      <c r="P79" s="205"/>
      <c r="Q79" s="205"/>
      <c r="S79" s="205"/>
      <c r="T79" s="205"/>
    </row>
    <row r="80" spans="1:107" ht="77.25" customHeight="1" x14ac:dyDescent="0.2">
      <c r="G80" s="205"/>
      <c r="N80" s="205"/>
      <c r="O80" s="205"/>
      <c r="P80" s="205"/>
      <c r="Q80" s="205"/>
      <c r="S80" s="205"/>
      <c r="T80" s="205"/>
      <c r="V80" s="203"/>
    </row>
    <row r="81" spans="7:21" ht="77.25" customHeight="1" x14ac:dyDescent="0.2">
      <c r="G81" s="205"/>
      <c r="N81" s="205"/>
      <c r="O81" s="205"/>
      <c r="P81" s="205"/>
      <c r="Q81" s="205"/>
      <c r="S81" s="205"/>
      <c r="T81" s="207"/>
    </row>
    <row r="82" spans="7:21" ht="77.25" customHeight="1" x14ac:dyDescent="0.25">
      <c r="G82" s="218"/>
      <c r="H82" s="206"/>
      <c r="L82" s="219"/>
      <c r="N82" s="205"/>
      <c r="O82" s="205"/>
      <c r="P82" s="205"/>
      <c r="R82" s="219"/>
      <c r="S82" s="219"/>
      <c r="T82" s="215"/>
    </row>
    <row r="83" spans="7:21" ht="77.25" customHeight="1" x14ac:dyDescent="0.25">
      <c r="H83" s="204"/>
      <c r="L83" s="219"/>
      <c r="N83" s="205"/>
      <c r="O83" s="205"/>
      <c r="P83" s="205"/>
      <c r="R83" s="219"/>
      <c r="S83" s="219"/>
      <c r="T83" s="219"/>
      <c r="U83" s="215"/>
    </row>
    <row r="84" spans="7:21" ht="77.25" customHeight="1" x14ac:dyDescent="0.25">
      <c r="L84" s="205"/>
      <c r="N84" s="205"/>
      <c r="O84" s="205"/>
      <c r="P84" s="225"/>
      <c r="Q84" s="203"/>
      <c r="U84" s="216"/>
    </row>
    <row r="85" spans="7:21" ht="77.25" customHeight="1" x14ac:dyDescent="0.2">
      <c r="N85" s="205"/>
      <c r="O85" s="205"/>
      <c r="P85" s="205"/>
    </row>
    <row r="86" spans="7:21" ht="77.25" customHeight="1" x14ac:dyDescent="0.2">
      <c r="N86" s="205"/>
      <c r="O86" s="205"/>
      <c r="P86" s="205"/>
    </row>
    <row r="87" spans="7:21" ht="77.25" customHeight="1" x14ac:dyDescent="0.2">
      <c r="N87" s="205"/>
      <c r="O87" s="205"/>
      <c r="P87" s="205"/>
    </row>
    <row r="88" spans="7:21" ht="77.25" customHeight="1" x14ac:dyDescent="0.2">
      <c r="N88" s="205"/>
      <c r="O88" s="205"/>
      <c r="P88" s="205"/>
    </row>
    <row r="89" spans="7:21" ht="77.25" customHeight="1" x14ac:dyDescent="0.2">
      <c r="N89" s="205"/>
      <c r="O89" s="205"/>
      <c r="P89" s="205"/>
    </row>
    <row r="90" spans="7:21" ht="77.25" customHeight="1" x14ac:dyDescent="0.2">
      <c r="N90" s="205"/>
      <c r="O90" s="205"/>
      <c r="P90" s="205"/>
    </row>
    <row r="91" spans="7:21" ht="77.25" customHeight="1" x14ac:dyDescent="0.2">
      <c r="N91" s="205"/>
      <c r="O91" s="205"/>
      <c r="P91" s="205"/>
    </row>
    <row r="92" spans="7:21" ht="77.25" customHeight="1" x14ac:dyDescent="0.2">
      <c r="N92" s="205"/>
      <c r="O92" s="205"/>
      <c r="P92" s="205"/>
    </row>
    <row r="93" spans="7:21" ht="77.25" customHeight="1" x14ac:dyDescent="0.2">
      <c r="N93" s="205"/>
      <c r="O93" s="205"/>
      <c r="P93" s="205"/>
    </row>
    <row r="94" spans="7:21" ht="77.25" customHeight="1" x14ac:dyDescent="0.2">
      <c r="P94" s="205"/>
    </row>
    <row r="95" spans="7:21" ht="77.25" customHeight="1" x14ac:dyDescent="0.2">
      <c r="P95" s="205"/>
    </row>
    <row r="96" spans="7:21" ht="77.25" customHeight="1" x14ac:dyDescent="0.2">
      <c r="P96" s="205"/>
    </row>
    <row r="97" spans="16:16" ht="77.25" customHeight="1" x14ac:dyDescent="0.2">
      <c r="P97" s="205"/>
    </row>
    <row r="175" spans="6:6" ht="77.25" customHeight="1" x14ac:dyDescent="0.2">
      <c r="F175" s="1"/>
    </row>
    <row r="176" spans="6:6" ht="77.25" customHeight="1" x14ac:dyDescent="0.2">
      <c r="F176" s="1"/>
    </row>
    <row r="177" spans="6:6" ht="77.25" customHeight="1" x14ac:dyDescent="0.2">
      <c r="F177" s="1"/>
    </row>
    <row r="178" spans="6:6" ht="77.25" customHeight="1" x14ac:dyDescent="0.2">
      <c r="F178" s="1"/>
    </row>
    <row r="1048576" spans="24:24" ht="77.25" customHeight="1" x14ac:dyDescent="0.2">
      <c r="X1048576" s="280"/>
    </row>
  </sheetData>
  <protectedRanges>
    <protectedRange sqref="H14 K13:K16" name="Rango1_21_1"/>
    <protectedRange sqref="K17:K18" name="Rango1_21_2_1"/>
    <protectedRange sqref="K9:K10" name="Rango1_21_4_1"/>
    <protectedRange sqref="K25:K30 K32:K37" name="Rango1_23_2_1"/>
    <protectedRange sqref="K45" name="Rango1_6_1"/>
    <protectedRange sqref="K46" name="Rango1_22"/>
    <protectedRange sqref="K53:K56" name="Rango1_7_1"/>
    <protectedRange sqref="L53:L56" name="Rango1_7"/>
    <protectedRange sqref="K57:K59" name="Rango1_23_2_1_1"/>
  </protectedRanges>
  <mergeCells count="38">
    <mergeCell ref="D6:D8"/>
    <mergeCell ref="O76:O77"/>
    <mergeCell ref="A1:W1"/>
    <mergeCell ref="A2:W2"/>
    <mergeCell ref="A4:G4"/>
    <mergeCell ref="H4:M4"/>
    <mergeCell ref="N4:Q4"/>
    <mergeCell ref="R4:W4"/>
    <mergeCell ref="A5:M5"/>
    <mergeCell ref="N5:W5"/>
    <mergeCell ref="A6:A8"/>
    <mergeCell ref="B6:B8"/>
    <mergeCell ref="C6:C8"/>
    <mergeCell ref="E6:E8"/>
    <mergeCell ref="F6:F8"/>
    <mergeCell ref="G6:G8"/>
    <mergeCell ref="H6:H8"/>
    <mergeCell ref="I6:I8"/>
    <mergeCell ref="J6:J8"/>
    <mergeCell ref="K6:K8"/>
    <mergeCell ref="L6:V6"/>
    <mergeCell ref="W6:W8"/>
    <mergeCell ref="L7:M7"/>
    <mergeCell ref="N7:O7"/>
    <mergeCell ref="P7:Q7"/>
    <mergeCell ref="R7:S7"/>
    <mergeCell ref="T7:U7"/>
    <mergeCell ref="V7:V8"/>
    <mergeCell ref="E72:J72"/>
    <mergeCell ref="L72:O72"/>
    <mergeCell ref="P72:U72"/>
    <mergeCell ref="C64:E64"/>
    <mergeCell ref="E70:J70"/>
    <mergeCell ref="L70:O70"/>
    <mergeCell ref="P70:U70"/>
    <mergeCell ref="E71:J71"/>
    <mergeCell ref="L71:O71"/>
    <mergeCell ref="P71:U71"/>
  </mergeCells>
  <pageMargins left="0.7" right="0.7" top="0.75" bottom="0.75" header="0.3" footer="0.3"/>
  <pageSetup orientation="portrait"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05"/>
  <sheetViews>
    <sheetView tabSelected="1" topLeftCell="A28" zoomScale="70" zoomScaleNormal="70" workbookViewId="0">
      <selection activeCell="O30" sqref="O30"/>
    </sheetView>
  </sheetViews>
  <sheetFormatPr baseColWidth="10" defaultColWidth="11.42578125" defaultRowHeight="12" x14ac:dyDescent="0.2"/>
  <cols>
    <col min="1" max="1" width="5.85546875" style="125" customWidth="1"/>
    <col min="2" max="2" width="25" style="125" customWidth="1"/>
    <col min="3" max="4" width="27.28515625" style="82" customWidth="1"/>
    <col min="5" max="5" width="6" style="131" customWidth="1"/>
    <col min="6" max="7" width="6" style="82" customWidth="1"/>
    <col min="8" max="8" width="6" style="236" customWidth="1"/>
    <col min="9" max="9" width="11.28515625" style="82" customWidth="1"/>
    <col min="10" max="10" width="34.7109375" style="82" customWidth="1"/>
    <col min="11" max="11" width="18.5703125" style="82" customWidth="1"/>
    <col min="12" max="12" width="16.5703125" style="82" customWidth="1"/>
    <col min="13" max="13" width="15.140625" style="82" customWidth="1"/>
    <col min="14" max="14" width="13.5703125" style="82" customWidth="1"/>
    <col min="15" max="16" width="10.85546875" style="82" customWidth="1"/>
    <col min="17" max="17" width="12.7109375" style="82" customWidth="1"/>
    <col min="18" max="18" width="19.28515625" style="82" customWidth="1"/>
    <col min="19" max="19" width="15.7109375" style="82" customWidth="1"/>
    <col min="20" max="20" width="16.85546875" style="82" customWidth="1"/>
    <col min="21" max="21" width="10.42578125" style="82" customWidth="1"/>
    <col min="22" max="22" width="54" style="125" customWidth="1"/>
    <col min="23" max="241" width="11.42578125" style="82"/>
    <col min="242" max="242" width="4.42578125" style="82" customWidth="1"/>
    <col min="243" max="243" width="15.85546875" style="82" customWidth="1"/>
    <col min="244" max="244" width="16.42578125" style="82" customWidth="1"/>
    <col min="245" max="245" width="27.7109375" style="82" customWidth="1"/>
    <col min="246" max="246" width="10" style="82" customWidth="1"/>
    <col min="247" max="16384" width="11.42578125" style="82"/>
  </cols>
  <sheetData>
    <row r="1" spans="1:22" s="77" customFormat="1" ht="15" customHeight="1" x14ac:dyDescent="0.2">
      <c r="A1" s="392" t="s">
        <v>0</v>
      </c>
      <c r="B1" s="393"/>
      <c r="C1" s="393"/>
      <c r="D1" s="393"/>
      <c r="E1" s="393"/>
      <c r="F1" s="393"/>
      <c r="G1" s="393"/>
      <c r="H1" s="393"/>
      <c r="I1" s="393"/>
      <c r="J1" s="393"/>
      <c r="K1" s="393"/>
      <c r="L1" s="393"/>
      <c r="M1" s="393"/>
      <c r="N1" s="393"/>
      <c r="O1" s="393"/>
      <c r="P1" s="393"/>
      <c r="Q1" s="393"/>
      <c r="R1" s="393"/>
      <c r="S1" s="393"/>
      <c r="T1" s="393"/>
      <c r="U1" s="393"/>
      <c r="V1" s="393"/>
    </row>
    <row r="2" spans="1:22" s="77" customFormat="1" ht="15" customHeight="1" x14ac:dyDescent="0.2">
      <c r="A2" s="392" t="s">
        <v>1</v>
      </c>
      <c r="B2" s="393"/>
      <c r="C2" s="393"/>
      <c r="D2" s="393"/>
      <c r="E2" s="393"/>
      <c r="F2" s="393"/>
      <c r="G2" s="393"/>
      <c r="H2" s="393"/>
      <c r="I2" s="393"/>
      <c r="J2" s="393"/>
      <c r="K2" s="393"/>
      <c r="L2" s="393"/>
      <c r="M2" s="393"/>
      <c r="N2" s="393"/>
      <c r="O2" s="393"/>
      <c r="P2" s="393"/>
      <c r="Q2" s="393"/>
      <c r="R2" s="393"/>
      <c r="S2" s="393"/>
      <c r="T2" s="393"/>
      <c r="U2" s="393"/>
      <c r="V2" s="393"/>
    </row>
    <row r="3" spans="1:22" s="77" customFormat="1" ht="15" customHeight="1" x14ac:dyDescent="0.2">
      <c r="A3" s="136"/>
      <c r="B3" s="137"/>
      <c r="C3" s="137"/>
      <c r="D3" s="137"/>
      <c r="E3" s="137"/>
      <c r="F3" s="137"/>
      <c r="G3" s="137"/>
      <c r="H3" s="228"/>
      <c r="I3" s="137"/>
      <c r="J3" s="137"/>
      <c r="K3" s="137"/>
      <c r="L3" s="137"/>
      <c r="M3" s="137"/>
      <c r="N3" s="137"/>
      <c r="O3" s="137"/>
      <c r="P3" s="137"/>
      <c r="Q3" s="137"/>
      <c r="R3" s="137"/>
      <c r="S3" s="137"/>
      <c r="T3" s="137"/>
      <c r="U3" s="137"/>
      <c r="V3" s="137"/>
    </row>
    <row r="4" spans="1:22" s="78" customFormat="1" ht="24" customHeight="1" x14ac:dyDescent="0.25">
      <c r="A4" s="394" t="s">
        <v>2</v>
      </c>
      <c r="B4" s="395"/>
      <c r="C4" s="395"/>
      <c r="D4" s="395"/>
      <c r="E4" s="395"/>
      <c r="F4" s="396"/>
      <c r="G4" s="397" t="s">
        <v>142</v>
      </c>
      <c r="H4" s="398"/>
      <c r="I4" s="398"/>
      <c r="J4" s="398"/>
      <c r="K4" s="398"/>
      <c r="L4" s="399"/>
      <c r="M4" s="397" t="s">
        <v>241</v>
      </c>
      <c r="N4" s="398"/>
      <c r="O4" s="398"/>
      <c r="P4" s="399"/>
      <c r="Q4" s="400" t="s">
        <v>4</v>
      </c>
      <c r="R4" s="401"/>
      <c r="S4" s="401"/>
      <c r="T4" s="401"/>
      <c r="U4" s="401"/>
      <c r="V4" s="402"/>
    </row>
    <row r="5" spans="1:22" s="78" customFormat="1" ht="24" customHeight="1" x14ac:dyDescent="0.25">
      <c r="A5" s="403" t="s">
        <v>143</v>
      </c>
      <c r="B5" s="403"/>
      <c r="C5" s="403"/>
      <c r="D5" s="403"/>
      <c r="E5" s="403"/>
      <c r="F5" s="403"/>
      <c r="G5" s="403"/>
      <c r="H5" s="403"/>
      <c r="I5" s="403"/>
      <c r="J5" s="403"/>
      <c r="K5" s="403"/>
      <c r="L5" s="403"/>
      <c r="M5" s="404" t="s">
        <v>144</v>
      </c>
      <c r="N5" s="404"/>
      <c r="O5" s="404"/>
      <c r="P5" s="404"/>
      <c r="Q5" s="404"/>
      <c r="R5" s="404"/>
      <c r="S5" s="404"/>
      <c r="T5" s="404"/>
      <c r="U5" s="404"/>
      <c r="V5" s="404"/>
    </row>
    <row r="6" spans="1:22" s="81" customFormat="1" ht="6" customHeight="1" x14ac:dyDescent="0.25">
      <c r="A6" s="79"/>
      <c r="B6" s="79"/>
      <c r="C6" s="79"/>
      <c r="D6" s="79"/>
      <c r="E6" s="79"/>
      <c r="F6" s="79"/>
      <c r="G6" s="79"/>
      <c r="H6" s="79"/>
      <c r="I6" s="79"/>
      <c r="J6" s="79"/>
      <c r="K6" s="79"/>
      <c r="L6" s="79"/>
      <c r="M6" s="79"/>
      <c r="N6" s="79"/>
      <c r="O6" s="79"/>
      <c r="P6" s="79"/>
      <c r="Q6" s="79"/>
      <c r="R6" s="79"/>
      <c r="S6" s="79"/>
      <c r="T6" s="79"/>
      <c r="U6" s="79"/>
      <c r="V6" s="80"/>
    </row>
    <row r="7" spans="1:22" ht="31.5" customHeight="1" x14ac:dyDescent="0.2">
      <c r="A7" s="405" t="s">
        <v>7</v>
      </c>
      <c r="B7" s="405" t="s">
        <v>8</v>
      </c>
      <c r="C7" s="405" t="s">
        <v>9</v>
      </c>
      <c r="D7" s="405" t="s">
        <v>10</v>
      </c>
      <c r="E7" s="407" t="s">
        <v>11</v>
      </c>
      <c r="F7" s="407" t="s">
        <v>12</v>
      </c>
      <c r="G7" s="407" t="s">
        <v>13</v>
      </c>
      <c r="H7" s="415" t="s">
        <v>14</v>
      </c>
      <c r="I7" s="407" t="s">
        <v>15</v>
      </c>
      <c r="J7" s="405" t="s">
        <v>16</v>
      </c>
      <c r="K7" s="418" t="s">
        <v>17</v>
      </c>
      <c r="L7" s="419"/>
      <c r="M7" s="419"/>
      <c r="N7" s="419"/>
      <c r="O7" s="419"/>
      <c r="P7" s="419"/>
      <c r="Q7" s="419"/>
      <c r="R7" s="419"/>
      <c r="S7" s="419"/>
      <c r="T7" s="419"/>
      <c r="U7" s="420"/>
      <c r="V7" s="409" t="s">
        <v>18</v>
      </c>
    </row>
    <row r="8" spans="1:22" ht="27" customHeight="1" x14ac:dyDescent="0.2">
      <c r="A8" s="406"/>
      <c r="B8" s="406"/>
      <c r="C8" s="406"/>
      <c r="D8" s="406"/>
      <c r="E8" s="408"/>
      <c r="F8" s="408"/>
      <c r="G8" s="408"/>
      <c r="H8" s="416"/>
      <c r="I8" s="408"/>
      <c r="J8" s="406"/>
      <c r="K8" s="411" t="s">
        <v>19</v>
      </c>
      <c r="L8" s="412"/>
      <c r="M8" s="83" t="s">
        <v>20</v>
      </c>
      <c r="N8" s="83"/>
      <c r="O8" s="83" t="s">
        <v>21</v>
      </c>
      <c r="P8" s="83"/>
      <c r="Q8" s="83" t="s">
        <v>22</v>
      </c>
      <c r="R8" s="83"/>
      <c r="S8" s="83" t="s">
        <v>23</v>
      </c>
      <c r="T8" s="83"/>
      <c r="U8" s="413" t="s">
        <v>24</v>
      </c>
      <c r="V8" s="410"/>
    </row>
    <row r="9" spans="1:22" ht="27" customHeight="1" thickBot="1" x14ac:dyDescent="0.25">
      <c r="A9" s="406"/>
      <c r="B9" s="406"/>
      <c r="C9" s="406"/>
      <c r="D9" s="406"/>
      <c r="E9" s="408"/>
      <c r="F9" s="408"/>
      <c r="G9" s="408"/>
      <c r="H9" s="417"/>
      <c r="I9" s="408"/>
      <c r="J9" s="406"/>
      <c r="K9" s="84" t="s">
        <v>25</v>
      </c>
      <c r="L9" s="85" t="s">
        <v>26</v>
      </c>
      <c r="M9" s="84" t="s">
        <v>25</v>
      </c>
      <c r="N9" s="85" t="s">
        <v>26</v>
      </c>
      <c r="O9" s="84" t="s">
        <v>25</v>
      </c>
      <c r="P9" s="85" t="s">
        <v>26</v>
      </c>
      <c r="Q9" s="84" t="s">
        <v>25</v>
      </c>
      <c r="R9" s="85" t="s">
        <v>26</v>
      </c>
      <c r="S9" s="84" t="s">
        <v>25</v>
      </c>
      <c r="T9" s="85" t="s">
        <v>26</v>
      </c>
      <c r="U9" s="414"/>
      <c r="V9" s="410"/>
    </row>
    <row r="10" spans="1:22" ht="60" customHeight="1" x14ac:dyDescent="0.2">
      <c r="A10" s="86">
        <v>1</v>
      </c>
      <c r="B10" s="87" t="s">
        <v>145</v>
      </c>
      <c r="C10" s="88" t="s">
        <v>146</v>
      </c>
      <c r="D10" s="89" t="s">
        <v>147</v>
      </c>
      <c r="E10" s="90">
        <v>0</v>
      </c>
      <c r="F10" s="90">
        <v>1</v>
      </c>
      <c r="G10" s="91">
        <v>1</v>
      </c>
      <c r="H10" s="229">
        <v>0</v>
      </c>
      <c r="I10" s="92">
        <f>+H11/G10</f>
        <v>0.03</v>
      </c>
      <c r="J10" s="240" t="s">
        <v>148</v>
      </c>
      <c r="K10" s="93">
        <v>0</v>
      </c>
      <c r="L10" s="50">
        <v>0</v>
      </c>
      <c r="M10" s="49">
        <v>0</v>
      </c>
      <c r="N10" s="50">
        <v>0</v>
      </c>
      <c r="O10" s="49">
        <v>0</v>
      </c>
      <c r="P10" s="50">
        <v>0</v>
      </c>
      <c r="Q10" s="49">
        <v>0</v>
      </c>
      <c r="R10" s="50">
        <v>0</v>
      </c>
      <c r="S10" s="94">
        <f t="shared" ref="S10:T24" si="0">+K10+M10+O10+Q10</f>
        <v>0</v>
      </c>
      <c r="T10" s="50">
        <v>0</v>
      </c>
      <c r="U10" s="27" t="e">
        <f>+T10/S10</f>
        <v>#DIV/0!</v>
      </c>
      <c r="V10" s="95" t="s">
        <v>293</v>
      </c>
    </row>
    <row r="11" spans="1:22" ht="60" customHeight="1" x14ac:dyDescent="0.2">
      <c r="A11" s="96">
        <v>2</v>
      </c>
      <c r="B11" s="97" t="s">
        <v>145</v>
      </c>
      <c r="C11" s="98" t="s">
        <v>149</v>
      </c>
      <c r="D11" s="99" t="s">
        <v>150</v>
      </c>
      <c r="E11" s="100">
        <v>0</v>
      </c>
      <c r="F11" s="100">
        <v>0.4</v>
      </c>
      <c r="G11" s="101">
        <v>0.1</v>
      </c>
      <c r="H11" s="230">
        <v>0.03</v>
      </c>
      <c r="I11" s="102">
        <f t="shared" ref="I11:I32" si="1">+H11/G11</f>
        <v>0.3</v>
      </c>
      <c r="J11" s="142" t="s">
        <v>151</v>
      </c>
      <c r="K11" s="93">
        <v>5000000</v>
      </c>
      <c r="L11" s="263">
        <v>5000000</v>
      </c>
      <c r="M11" s="49">
        <v>0</v>
      </c>
      <c r="N11" s="50">
        <v>0</v>
      </c>
      <c r="O11" s="49">
        <v>0</v>
      </c>
      <c r="P11" s="50">
        <v>0</v>
      </c>
      <c r="Q11" s="49">
        <v>0</v>
      </c>
      <c r="R11" s="50">
        <v>0</v>
      </c>
      <c r="S11" s="104">
        <f t="shared" si="0"/>
        <v>5000000</v>
      </c>
      <c r="T11" s="48">
        <f t="shared" si="0"/>
        <v>5000000</v>
      </c>
      <c r="U11" s="27">
        <f>+T11/S11</f>
        <v>1</v>
      </c>
      <c r="V11" s="105" t="s">
        <v>313</v>
      </c>
    </row>
    <row r="12" spans="1:22" ht="60" customHeight="1" x14ac:dyDescent="0.2">
      <c r="A12" s="372">
        <v>3</v>
      </c>
      <c r="B12" s="367" t="s">
        <v>145</v>
      </c>
      <c r="C12" s="390" t="s">
        <v>152</v>
      </c>
      <c r="D12" s="367" t="s">
        <v>153</v>
      </c>
      <c r="E12" s="367">
        <v>0</v>
      </c>
      <c r="F12" s="367">
        <v>8</v>
      </c>
      <c r="G12" s="367">
        <v>2</v>
      </c>
      <c r="H12" s="359">
        <v>2</v>
      </c>
      <c r="I12" s="354">
        <f>+H12/G12</f>
        <v>1</v>
      </c>
      <c r="J12" s="142" t="s">
        <v>154</v>
      </c>
      <c r="K12" s="93">
        <v>1100000</v>
      </c>
      <c r="L12" s="263">
        <v>1100000</v>
      </c>
      <c r="M12" s="49">
        <v>0</v>
      </c>
      <c r="N12" s="50">
        <v>0</v>
      </c>
      <c r="O12" s="49">
        <v>0</v>
      </c>
      <c r="P12" s="50">
        <v>0</v>
      </c>
      <c r="Q12" s="49">
        <v>0</v>
      </c>
      <c r="R12" s="50">
        <v>0</v>
      </c>
      <c r="S12" s="104">
        <f t="shared" si="0"/>
        <v>1100000</v>
      </c>
      <c r="T12" s="48">
        <f t="shared" si="0"/>
        <v>1100000</v>
      </c>
      <c r="U12" s="27">
        <f t="shared" ref="U12:U32" si="2">+T12/S12</f>
        <v>1</v>
      </c>
      <c r="V12" s="105" t="s">
        <v>314</v>
      </c>
    </row>
    <row r="13" spans="1:22" ht="45.75" customHeight="1" x14ac:dyDescent="0.2">
      <c r="A13" s="373"/>
      <c r="B13" s="368"/>
      <c r="C13" s="391"/>
      <c r="D13" s="368"/>
      <c r="E13" s="368"/>
      <c r="F13" s="368"/>
      <c r="G13" s="368"/>
      <c r="H13" s="361"/>
      <c r="I13" s="355"/>
      <c r="J13" s="142" t="s">
        <v>155</v>
      </c>
      <c r="K13" s="93">
        <v>4300000</v>
      </c>
      <c r="L13" s="263">
        <v>4300000</v>
      </c>
      <c r="M13" s="49">
        <v>0</v>
      </c>
      <c r="N13" s="50">
        <v>0</v>
      </c>
      <c r="O13" s="49">
        <v>0</v>
      </c>
      <c r="P13" s="50">
        <v>0</v>
      </c>
      <c r="Q13" s="49">
        <v>0</v>
      </c>
      <c r="R13" s="50">
        <v>0</v>
      </c>
      <c r="S13" s="104">
        <f t="shared" si="0"/>
        <v>4300000</v>
      </c>
      <c r="T13" s="48">
        <f t="shared" si="0"/>
        <v>4300000</v>
      </c>
      <c r="U13" s="27">
        <f t="shared" si="2"/>
        <v>1</v>
      </c>
      <c r="V13" s="105" t="s">
        <v>319</v>
      </c>
    </row>
    <row r="14" spans="1:22" ht="83.25" customHeight="1" x14ac:dyDescent="0.2">
      <c r="A14" s="96">
        <v>4</v>
      </c>
      <c r="B14" s="106" t="s">
        <v>145</v>
      </c>
      <c r="C14" s="106" t="s">
        <v>156</v>
      </c>
      <c r="D14" s="106" t="s">
        <v>157</v>
      </c>
      <c r="E14" s="106">
        <v>18</v>
      </c>
      <c r="F14" s="106">
        <v>18</v>
      </c>
      <c r="G14" s="106">
        <v>18</v>
      </c>
      <c r="H14" s="231">
        <v>18</v>
      </c>
      <c r="I14" s="102">
        <f t="shared" si="1"/>
        <v>1</v>
      </c>
      <c r="J14" s="142" t="s">
        <v>158</v>
      </c>
      <c r="K14" s="93">
        <v>61800000</v>
      </c>
      <c r="L14" s="263">
        <v>61800000</v>
      </c>
      <c r="M14" s="49">
        <v>0</v>
      </c>
      <c r="N14" s="50">
        <v>0</v>
      </c>
      <c r="O14" s="49">
        <v>0</v>
      </c>
      <c r="P14" s="50">
        <v>0</v>
      </c>
      <c r="Q14" s="49">
        <v>0</v>
      </c>
      <c r="R14" s="50">
        <v>0</v>
      </c>
      <c r="S14" s="104">
        <f t="shared" si="0"/>
        <v>61800000</v>
      </c>
      <c r="T14" s="48">
        <f t="shared" si="0"/>
        <v>61800000</v>
      </c>
      <c r="U14" s="27">
        <f t="shared" si="2"/>
        <v>1</v>
      </c>
      <c r="V14" s="105" t="s">
        <v>320</v>
      </c>
    </row>
    <row r="15" spans="1:22" ht="60" customHeight="1" x14ac:dyDescent="0.2">
      <c r="A15" s="372">
        <v>5</v>
      </c>
      <c r="B15" s="367" t="s">
        <v>145</v>
      </c>
      <c r="C15" s="356" t="s">
        <v>159</v>
      </c>
      <c r="D15" s="385" t="s">
        <v>160</v>
      </c>
      <c r="E15" s="356">
        <v>9</v>
      </c>
      <c r="F15" s="356">
        <v>40</v>
      </c>
      <c r="G15" s="356">
        <v>10</v>
      </c>
      <c r="H15" s="359">
        <v>10</v>
      </c>
      <c r="I15" s="354">
        <f t="shared" si="1"/>
        <v>1</v>
      </c>
      <c r="J15" s="142" t="s">
        <v>161</v>
      </c>
      <c r="K15" s="93">
        <v>2500000</v>
      </c>
      <c r="L15" s="263">
        <v>2500000</v>
      </c>
      <c r="M15" s="49">
        <v>0</v>
      </c>
      <c r="N15" s="50">
        <v>0</v>
      </c>
      <c r="O15" s="49">
        <v>0</v>
      </c>
      <c r="P15" s="50">
        <v>0</v>
      </c>
      <c r="Q15" s="49">
        <v>0</v>
      </c>
      <c r="R15" s="50">
        <v>0</v>
      </c>
      <c r="S15" s="104">
        <f t="shared" si="0"/>
        <v>2500000</v>
      </c>
      <c r="T15" s="48">
        <f t="shared" si="0"/>
        <v>2500000</v>
      </c>
      <c r="U15" s="27">
        <f t="shared" si="2"/>
        <v>1</v>
      </c>
      <c r="V15" s="105" t="s">
        <v>315</v>
      </c>
    </row>
    <row r="16" spans="1:22" ht="60" customHeight="1" x14ac:dyDescent="0.2">
      <c r="A16" s="387"/>
      <c r="B16" s="388"/>
      <c r="C16" s="357"/>
      <c r="D16" s="389"/>
      <c r="E16" s="357"/>
      <c r="F16" s="357"/>
      <c r="G16" s="357"/>
      <c r="H16" s="360"/>
      <c r="I16" s="362"/>
      <c r="J16" s="142" t="s">
        <v>162</v>
      </c>
      <c r="K16" s="93">
        <v>3000000</v>
      </c>
      <c r="L16" s="263">
        <v>3000000</v>
      </c>
      <c r="M16" s="49">
        <v>0</v>
      </c>
      <c r="N16" s="50">
        <v>0</v>
      </c>
      <c r="O16" s="49">
        <v>0</v>
      </c>
      <c r="P16" s="50">
        <v>0</v>
      </c>
      <c r="Q16" s="49">
        <v>0</v>
      </c>
      <c r="R16" s="50">
        <v>0</v>
      </c>
      <c r="S16" s="104">
        <f t="shared" si="0"/>
        <v>3000000</v>
      </c>
      <c r="T16" s="48">
        <f t="shared" si="0"/>
        <v>3000000</v>
      </c>
      <c r="U16" s="27">
        <f t="shared" si="2"/>
        <v>1</v>
      </c>
      <c r="V16" s="105" t="s">
        <v>321</v>
      </c>
    </row>
    <row r="17" spans="1:22" ht="60" customHeight="1" x14ac:dyDescent="0.2">
      <c r="A17" s="387"/>
      <c r="B17" s="388"/>
      <c r="C17" s="357"/>
      <c r="D17" s="389"/>
      <c r="E17" s="357"/>
      <c r="F17" s="357"/>
      <c r="G17" s="357"/>
      <c r="H17" s="360"/>
      <c r="I17" s="362"/>
      <c r="J17" s="142" t="s">
        <v>232</v>
      </c>
      <c r="K17" s="93">
        <v>1000000</v>
      </c>
      <c r="L17" s="263">
        <v>1000000</v>
      </c>
      <c r="M17" s="49">
        <v>0</v>
      </c>
      <c r="N17" s="50">
        <v>0</v>
      </c>
      <c r="O17" s="49">
        <v>0</v>
      </c>
      <c r="P17" s="50">
        <v>0</v>
      </c>
      <c r="Q17" s="49">
        <v>0</v>
      </c>
      <c r="R17" s="50">
        <v>0</v>
      </c>
      <c r="S17" s="104">
        <f t="shared" si="0"/>
        <v>1000000</v>
      </c>
      <c r="T17" s="48">
        <f t="shared" si="0"/>
        <v>1000000</v>
      </c>
      <c r="U17" s="27">
        <f t="shared" si="2"/>
        <v>1</v>
      </c>
      <c r="V17" s="105" t="s">
        <v>315</v>
      </c>
    </row>
    <row r="18" spans="1:22" ht="60" customHeight="1" x14ac:dyDescent="0.2">
      <c r="A18" s="372">
        <v>6</v>
      </c>
      <c r="B18" s="367" t="s">
        <v>145</v>
      </c>
      <c r="C18" s="367" t="s">
        <v>163</v>
      </c>
      <c r="D18" s="367" t="s">
        <v>164</v>
      </c>
      <c r="E18" s="367">
        <v>0</v>
      </c>
      <c r="F18" s="367">
        <v>2</v>
      </c>
      <c r="G18" s="367">
        <v>1</v>
      </c>
      <c r="H18" s="359">
        <v>1</v>
      </c>
      <c r="I18" s="354">
        <f>+H18/G18</f>
        <v>1</v>
      </c>
      <c r="J18" s="142" t="s">
        <v>165</v>
      </c>
      <c r="K18" s="93">
        <v>500000</v>
      </c>
      <c r="L18" s="263">
        <v>500000</v>
      </c>
      <c r="M18" s="49">
        <v>0</v>
      </c>
      <c r="N18" s="50">
        <v>0</v>
      </c>
      <c r="O18" s="49">
        <v>0</v>
      </c>
      <c r="P18" s="50">
        <v>0</v>
      </c>
      <c r="Q18" s="49">
        <v>0</v>
      </c>
      <c r="R18" s="50">
        <v>0</v>
      </c>
      <c r="S18" s="104">
        <f t="shared" si="0"/>
        <v>500000</v>
      </c>
      <c r="T18" s="48">
        <f t="shared" si="0"/>
        <v>500000</v>
      </c>
      <c r="U18" s="27">
        <f t="shared" si="2"/>
        <v>1</v>
      </c>
      <c r="V18" s="105" t="s">
        <v>316</v>
      </c>
    </row>
    <row r="19" spans="1:22" ht="60" customHeight="1" x14ac:dyDescent="0.2">
      <c r="A19" s="373"/>
      <c r="B19" s="368"/>
      <c r="C19" s="368"/>
      <c r="D19" s="368"/>
      <c r="E19" s="368"/>
      <c r="F19" s="368"/>
      <c r="G19" s="368"/>
      <c r="H19" s="361"/>
      <c r="I19" s="355"/>
      <c r="J19" s="142" t="s">
        <v>166</v>
      </c>
      <c r="K19" s="93">
        <v>2500000</v>
      </c>
      <c r="L19" s="263">
        <v>2500000</v>
      </c>
      <c r="M19" s="49">
        <v>0</v>
      </c>
      <c r="N19" s="50">
        <v>0</v>
      </c>
      <c r="O19" s="49">
        <v>0</v>
      </c>
      <c r="P19" s="50">
        <v>0</v>
      </c>
      <c r="Q19" s="49">
        <v>0</v>
      </c>
      <c r="R19" s="50">
        <v>0</v>
      </c>
      <c r="S19" s="104">
        <f t="shared" si="0"/>
        <v>2500000</v>
      </c>
      <c r="T19" s="48">
        <f t="shared" si="0"/>
        <v>2500000</v>
      </c>
      <c r="U19" s="27">
        <f t="shared" si="2"/>
        <v>1</v>
      </c>
      <c r="V19" s="105" t="s">
        <v>317</v>
      </c>
    </row>
    <row r="20" spans="1:22" ht="60" customHeight="1" x14ac:dyDescent="0.2">
      <c r="A20" s="369">
        <v>7</v>
      </c>
      <c r="B20" s="369" t="s">
        <v>145</v>
      </c>
      <c r="C20" s="369" t="s">
        <v>167</v>
      </c>
      <c r="D20" s="369" t="s">
        <v>168</v>
      </c>
      <c r="E20" s="369">
        <v>1</v>
      </c>
      <c r="F20" s="369">
        <v>1</v>
      </c>
      <c r="G20" s="369">
        <v>1</v>
      </c>
      <c r="H20" s="380">
        <v>1</v>
      </c>
      <c r="I20" s="354">
        <f t="shared" si="1"/>
        <v>1</v>
      </c>
      <c r="J20" s="142" t="s">
        <v>169</v>
      </c>
      <c r="K20" s="93">
        <v>5600000</v>
      </c>
      <c r="L20" s="263">
        <v>5600000</v>
      </c>
      <c r="M20" s="49">
        <v>0</v>
      </c>
      <c r="N20" s="50">
        <v>0</v>
      </c>
      <c r="O20" s="49">
        <v>0</v>
      </c>
      <c r="P20" s="50">
        <v>0</v>
      </c>
      <c r="Q20" s="49">
        <v>0</v>
      </c>
      <c r="R20" s="50">
        <v>0</v>
      </c>
      <c r="S20" s="104">
        <f t="shared" si="0"/>
        <v>5600000</v>
      </c>
      <c r="T20" s="48">
        <f t="shared" si="0"/>
        <v>5600000</v>
      </c>
      <c r="U20" s="27">
        <f t="shared" si="2"/>
        <v>1</v>
      </c>
      <c r="V20" s="105" t="s">
        <v>322</v>
      </c>
    </row>
    <row r="21" spans="1:22" ht="60" customHeight="1" x14ac:dyDescent="0.2">
      <c r="A21" s="370"/>
      <c r="B21" s="370"/>
      <c r="C21" s="370"/>
      <c r="D21" s="370"/>
      <c r="E21" s="370"/>
      <c r="F21" s="370"/>
      <c r="G21" s="370"/>
      <c r="H21" s="381"/>
      <c r="I21" s="362"/>
      <c r="J21" s="142" t="s">
        <v>170</v>
      </c>
      <c r="K21" s="93">
        <v>2500000</v>
      </c>
      <c r="L21" s="263">
        <v>2500000</v>
      </c>
      <c r="M21" s="49">
        <v>0</v>
      </c>
      <c r="N21" s="50">
        <v>0</v>
      </c>
      <c r="O21" s="49">
        <v>0</v>
      </c>
      <c r="P21" s="50">
        <v>0</v>
      </c>
      <c r="Q21" s="49">
        <v>0</v>
      </c>
      <c r="R21" s="50">
        <v>0</v>
      </c>
      <c r="S21" s="104">
        <f t="shared" si="0"/>
        <v>2500000</v>
      </c>
      <c r="T21" s="48">
        <f t="shared" si="0"/>
        <v>2500000</v>
      </c>
      <c r="U21" s="27">
        <f t="shared" si="2"/>
        <v>1</v>
      </c>
      <c r="V21" s="105" t="s">
        <v>323</v>
      </c>
    </row>
    <row r="22" spans="1:22" ht="60" customHeight="1" x14ac:dyDescent="0.2">
      <c r="A22" s="371"/>
      <c r="B22" s="371"/>
      <c r="C22" s="371"/>
      <c r="D22" s="371"/>
      <c r="E22" s="371"/>
      <c r="F22" s="371"/>
      <c r="G22" s="371"/>
      <c r="H22" s="382"/>
      <c r="I22" s="355"/>
      <c r="J22" s="142" t="s">
        <v>171</v>
      </c>
      <c r="K22" s="93">
        <v>6000000</v>
      </c>
      <c r="L22" s="263">
        <v>6000000</v>
      </c>
      <c r="M22" s="49">
        <v>0</v>
      </c>
      <c r="N22" s="50">
        <v>0</v>
      </c>
      <c r="O22" s="49">
        <v>0</v>
      </c>
      <c r="P22" s="50">
        <v>0</v>
      </c>
      <c r="Q22" s="49">
        <v>0</v>
      </c>
      <c r="R22" s="50">
        <v>0</v>
      </c>
      <c r="S22" s="104">
        <f t="shared" si="0"/>
        <v>6000000</v>
      </c>
      <c r="T22" s="48">
        <f t="shared" si="0"/>
        <v>6000000</v>
      </c>
      <c r="U22" s="27">
        <f t="shared" si="2"/>
        <v>1</v>
      </c>
      <c r="V22" s="105" t="s">
        <v>318</v>
      </c>
    </row>
    <row r="23" spans="1:22" ht="83.25" customHeight="1" x14ac:dyDescent="0.2">
      <c r="A23" s="372">
        <v>8</v>
      </c>
      <c r="B23" s="374" t="s">
        <v>145</v>
      </c>
      <c r="C23" s="376" t="s">
        <v>172</v>
      </c>
      <c r="D23" s="378" t="s">
        <v>173</v>
      </c>
      <c r="E23" s="376">
        <v>1</v>
      </c>
      <c r="F23" s="376">
        <v>1</v>
      </c>
      <c r="G23" s="385">
        <v>1</v>
      </c>
      <c r="H23" s="383">
        <v>1</v>
      </c>
      <c r="I23" s="354">
        <f t="shared" si="1"/>
        <v>1</v>
      </c>
      <c r="J23" s="142" t="s">
        <v>174</v>
      </c>
      <c r="K23" s="93">
        <v>100000</v>
      </c>
      <c r="L23" s="263">
        <v>100000</v>
      </c>
      <c r="M23" s="49">
        <v>0</v>
      </c>
      <c r="N23" s="50">
        <v>0</v>
      </c>
      <c r="O23" s="49">
        <v>0</v>
      </c>
      <c r="P23" s="50">
        <v>0</v>
      </c>
      <c r="Q23" s="49">
        <v>0</v>
      </c>
      <c r="R23" s="50">
        <v>0</v>
      </c>
      <c r="S23" s="104">
        <f t="shared" si="0"/>
        <v>100000</v>
      </c>
      <c r="T23" s="48">
        <f t="shared" si="0"/>
        <v>100000</v>
      </c>
      <c r="U23" s="27">
        <f t="shared" si="2"/>
        <v>1</v>
      </c>
      <c r="V23" s="105" t="s">
        <v>324</v>
      </c>
    </row>
    <row r="24" spans="1:22" ht="83.25" customHeight="1" x14ac:dyDescent="0.2">
      <c r="A24" s="373"/>
      <c r="B24" s="375"/>
      <c r="C24" s="377"/>
      <c r="D24" s="379"/>
      <c r="E24" s="377"/>
      <c r="F24" s="377"/>
      <c r="G24" s="386"/>
      <c r="H24" s="384"/>
      <c r="I24" s="355"/>
      <c r="J24" s="141" t="s">
        <v>175</v>
      </c>
      <c r="K24" s="93">
        <v>2700000</v>
      </c>
      <c r="L24" s="263">
        <v>2700000</v>
      </c>
      <c r="M24" s="49">
        <v>0</v>
      </c>
      <c r="N24" s="50">
        <v>0</v>
      </c>
      <c r="O24" s="49">
        <v>0</v>
      </c>
      <c r="P24" s="50">
        <v>0</v>
      </c>
      <c r="Q24" s="49">
        <v>0</v>
      </c>
      <c r="R24" s="50">
        <v>0</v>
      </c>
      <c r="S24" s="104">
        <f t="shared" si="0"/>
        <v>2700000</v>
      </c>
      <c r="T24" s="48">
        <f t="shared" si="0"/>
        <v>2700000</v>
      </c>
      <c r="U24" s="27">
        <f t="shared" si="2"/>
        <v>1</v>
      </c>
      <c r="V24" s="105" t="s">
        <v>325</v>
      </c>
    </row>
    <row r="25" spans="1:22" ht="60" customHeight="1" x14ac:dyDescent="0.2">
      <c r="A25" s="372">
        <v>9</v>
      </c>
      <c r="B25" s="367" t="s">
        <v>145</v>
      </c>
      <c r="C25" s="356" t="s">
        <v>176</v>
      </c>
      <c r="D25" s="367" t="s">
        <v>177</v>
      </c>
      <c r="E25" s="367">
        <v>22</v>
      </c>
      <c r="F25" s="367">
        <v>25</v>
      </c>
      <c r="G25" s="367">
        <v>25</v>
      </c>
      <c r="H25" s="359">
        <v>40</v>
      </c>
      <c r="I25" s="354">
        <f t="shared" si="1"/>
        <v>1.6</v>
      </c>
      <c r="J25" s="142" t="s">
        <v>178</v>
      </c>
      <c r="K25" s="93">
        <f>156239221-2160000</f>
        <v>154079221</v>
      </c>
      <c r="L25" s="263">
        <f>156239221-2160000</f>
        <v>154079221</v>
      </c>
      <c r="M25" s="49">
        <v>0</v>
      </c>
      <c r="N25" s="50">
        <v>0</v>
      </c>
      <c r="O25" s="49">
        <v>0</v>
      </c>
      <c r="P25" s="50">
        <v>0</v>
      </c>
      <c r="Q25" s="49">
        <v>0</v>
      </c>
      <c r="R25" s="50">
        <v>0</v>
      </c>
      <c r="S25" s="104">
        <f t="shared" ref="S25:T32" si="3">+K25+M25+O25+Q25</f>
        <v>154079221</v>
      </c>
      <c r="T25" s="48">
        <f t="shared" si="3"/>
        <v>154079221</v>
      </c>
      <c r="U25" s="27">
        <f t="shared" si="2"/>
        <v>1</v>
      </c>
      <c r="V25" s="105" t="s">
        <v>326</v>
      </c>
    </row>
    <row r="26" spans="1:22" ht="60" customHeight="1" x14ac:dyDescent="0.2">
      <c r="A26" s="373"/>
      <c r="B26" s="368"/>
      <c r="C26" s="358"/>
      <c r="D26" s="368"/>
      <c r="E26" s="368"/>
      <c r="F26" s="368"/>
      <c r="G26" s="368"/>
      <c r="H26" s="361"/>
      <c r="I26" s="355"/>
      <c r="J26" s="142" t="s">
        <v>179</v>
      </c>
      <c r="K26" s="93">
        <v>33150000</v>
      </c>
      <c r="L26" s="263">
        <v>33150000</v>
      </c>
      <c r="M26" s="49">
        <v>0</v>
      </c>
      <c r="N26" s="50">
        <v>0</v>
      </c>
      <c r="O26" s="49">
        <v>0</v>
      </c>
      <c r="P26" s="50">
        <v>0</v>
      </c>
      <c r="Q26" s="49">
        <v>0</v>
      </c>
      <c r="R26" s="50">
        <v>0</v>
      </c>
      <c r="S26" s="104">
        <f t="shared" si="3"/>
        <v>33150000</v>
      </c>
      <c r="T26" s="48">
        <f t="shared" si="3"/>
        <v>33150000</v>
      </c>
      <c r="U26" s="27">
        <f t="shared" si="2"/>
        <v>1</v>
      </c>
      <c r="V26" s="105" t="s">
        <v>327</v>
      </c>
    </row>
    <row r="27" spans="1:22" ht="60" customHeight="1" x14ac:dyDescent="0.2">
      <c r="A27" s="365"/>
      <c r="B27" s="367" t="s">
        <v>145</v>
      </c>
      <c r="C27" s="367" t="s">
        <v>180</v>
      </c>
      <c r="D27" s="367" t="s">
        <v>181</v>
      </c>
      <c r="E27" s="363">
        <v>25</v>
      </c>
      <c r="F27" s="363">
        <v>37</v>
      </c>
      <c r="G27" s="363">
        <v>37</v>
      </c>
      <c r="H27" s="363">
        <v>37</v>
      </c>
      <c r="I27" s="354">
        <f t="shared" si="1"/>
        <v>1</v>
      </c>
      <c r="J27" s="142" t="s">
        <v>182</v>
      </c>
      <c r="K27" s="93">
        <v>250000</v>
      </c>
      <c r="L27" s="263">
        <v>250000</v>
      </c>
      <c r="M27" s="49">
        <v>0</v>
      </c>
      <c r="N27" s="50">
        <v>0</v>
      </c>
      <c r="O27" s="49">
        <v>0</v>
      </c>
      <c r="P27" s="50">
        <v>0</v>
      </c>
      <c r="Q27" s="49">
        <v>0</v>
      </c>
      <c r="R27" s="50">
        <v>0</v>
      </c>
      <c r="S27" s="104">
        <f t="shared" si="3"/>
        <v>250000</v>
      </c>
      <c r="T27" s="48">
        <f t="shared" si="3"/>
        <v>250000</v>
      </c>
      <c r="U27" s="27">
        <f t="shared" si="2"/>
        <v>1</v>
      </c>
      <c r="V27" s="105" t="s">
        <v>328</v>
      </c>
    </row>
    <row r="28" spans="1:22" ht="87.75" customHeight="1" x14ac:dyDescent="0.2">
      <c r="A28" s="366"/>
      <c r="B28" s="368"/>
      <c r="C28" s="368"/>
      <c r="D28" s="368"/>
      <c r="E28" s="364"/>
      <c r="F28" s="364"/>
      <c r="G28" s="364"/>
      <c r="H28" s="364"/>
      <c r="I28" s="355"/>
      <c r="J28" s="142" t="s">
        <v>183</v>
      </c>
      <c r="K28" s="93">
        <v>1500000</v>
      </c>
      <c r="L28" s="263">
        <v>1500000</v>
      </c>
      <c r="M28" s="49">
        <v>0</v>
      </c>
      <c r="N28" s="50">
        <v>0</v>
      </c>
      <c r="O28" s="49">
        <v>0</v>
      </c>
      <c r="P28" s="50">
        <v>0</v>
      </c>
      <c r="Q28" s="49">
        <v>0</v>
      </c>
      <c r="R28" s="50">
        <v>0</v>
      </c>
      <c r="S28" s="104">
        <f t="shared" si="3"/>
        <v>1500000</v>
      </c>
      <c r="T28" s="48">
        <f t="shared" si="3"/>
        <v>1500000</v>
      </c>
      <c r="U28" s="27">
        <f t="shared" si="2"/>
        <v>1</v>
      </c>
      <c r="V28" s="105" t="s">
        <v>329</v>
      </c>
    </row>
    <row r="29" spans="1:22" ht="60" customHeight="1" x14ac:dyDescent="0.2">
      <c r="A29" s="356">
        <v>11</v>
      </c>
      <c r="B29" s="356" t="s">
        <v>145</v>
      </c>
      <c r="C29" s="356" t="s">
        <v>184</v>
      </c>
      <c r="D29" s="356" t="s">
        <v>185</v>
      </c>
      <c r="E29" s="356">
        <v>15</v>
      </c>
      <c r="F29" s="356">
        <v>20</v>
      </c>
      <c r="G29" s="356">
        <v>20</v>
      </c>
      <c r="H29" s="359">
        <v>20</v>
      </c>
      <c r="I29" s="354">
        <f t="shared" si="1"/>
        <v>1</v>
      </c>
      <c r="J29" s="142" t="s">
        <v>186</v>
      </c>
      <c r="K29" s="93">
        <f>2500000+12360000</f>
        <v>14860000</v>
      </c>
      <c r="L29" s="263">
        <v>9644400</v>
      </c>
      <c r="M29" s="49">
        <v>0</v>
      </c>
      <c r="N29" s="50">
        <v>0</v>
      </c>
      <c r="O29" s="49">
        <v>0</v>
      </c>
      <c r="P29" s="50">
        <v>0</v>
      </c>
      <c r="Q29" s="49">
        <v>0</v>
      </c>
      <c r="R29" s="50">
        <v>0</v>
      </c>
      <c r="S29" s="104">
        <f t="shared" si="3"/>
        <v>14860000</v>
      </c>
      <c r="T29" s="48">
        <v>9644400</v>
      </c>
      <c r="U29" s="27">
        <f t="shared" si="2"/>
        <v>0.64901749663526243</v>
      </c>
      <c r="V29" s="105" t="s">
        <v>329</v>
      </c>
    </row>
    <row r="30" spans="1:22" ht="60" customHeight="1" x14ac:dyDescent="0.2">
      <c r="A30" s="357"/>
      <c r="B30" s="357"/>
      <c r="C30" s="357"/>
      <c r="D30" s="357"/>
      <c r="E30" s="357"/>
      <c r="F30" s="357"/>
      <c r="G30" s="357"/>
      <c r="H30" s="360"/>
      <c r="I30" s="362"/>
      <c r="J30" s="142" t="s">
        <v>237</v>
      </c>
      <c r="K30" s="93">
        <v>4500000</v>
      </c>
      <c r="L30" s="263">
        <v>4500000</v>
      </c>
      <c r="M30" s="49">
        <v>0</v>
      </c>
      <c r="N30" s="50">
        <v>0</v>
      </c>
      <c r="O30" s="49">
        <v>0</v>
      </c>
      <c r="P30" s="50">
        <v>0</v>
      </c>
      <c r="Q30" s="49">
        <v>0</v>
      </c>
      <c r="R30" s="50">
        <v>0</v>
      </c>
      <c r="S30" s="104">
        <f t="shared" si="3"/>
        <v>4500000</v>
      </c>
      <c r="T30" s="48">
        <f t="shared" si="3"/>
        <v>4500000</v>
      </c>
      <c r="U30" s="27">
        <f t="shared" si="2"/>
        <v>1</v>
      </c>
      <c r="V30" s="105" t="s">
        <v>330</v>
      </c>
    </row>
    <row r="31" spans="1:22" ht="60" customHeight="1" x14ac:dyDescent="0.2">
      <c r="A31" s="358"/>
      <c r="B31" s="358"/>
      <c r="C31" s="358"/>
      <c r="D31" s="358"/>
      <c r="E31" s="358"/>
      <c r="F31" s="358"/>
      <c r="G31" s="358"/>
      <c r="H31" s="361"/>
      <c r="I31" s="355"/>
      <c r="J31" s="211" t="s">
        <v>187</v>
      </c>
      <c r="K31" s="93">
        <f>25251818+9486779-2322470</f>
        <v>32416127</v>
      </c>
      <c r="L31" s="263">
        <f>20924237+1739166</f>
        <v>22663403</v>
      </c>
      <c r="M31" s="49">
        <v>0</v>
      </c>
      <c r="N31" s="50">
        <v>0</v>
      </c>
      <c r="O31" s="49">
        <v>0</v>
      </c>
      <c r="P31" s="50">
        <v>0</v>
      </c>
      <c r="Q31" s="49">
        <v>0</v>
      </c>
      <c r="R31" s="50">
        <v>0</v>
      </c>
      <c r="S31" s="104">
        <f t="shared" si="3"/>
        <v>32416127</v>
      </c>
      <c r="T31" s="48">
        <f t="shared" si="3"/>
        <v>22663403</v>
      </c>
      <c r="U31" s="27">
        <f t="shared" si="2"/>
        <v>0.69913975225973168</v>
      </c>
      <c r="V31" s="105" t="s">
        <v>331</v>
      </c>
    </row>
    <row r="32" spans="1:22" ht="60" customHeight="1" thickBot="1" x14ac:dyDescent="0.25">
      <c r="A32" s="108">
        <v>12</v>
      </c>
      <c r="B32" s="109" t="s">
        <v>145</v>
      </c>
      <c r="C32" s="110" t="s">
        <v>188</v>
      </c>
      <c r="D32" s="111" t="s">
        <v>189</v>
      </c>
      <c r="E32" s="112">
        <v>1</v>
      </c>
      <c r="F32" s="113">
        <v>1</v>
      </c>
      <c r="G32" s="114">
        <v>1</v>
      </c>
      <c r="H32" s="232">
        <v>1</v>
      </c>
      <c r="I32" s="115">
        <f t="shared" si="1"/>
        <v>1</v>
      </c>
      <c r="J32" s="241" t="s">
        <v>332</v>
      </c>
      <c r="K32" s="93">
        <v>644652</v>
      </c>
      <c r="L32" s="263">
        <v>644652</v>
      </c>
      <c r="M32" s="49">
        <v>0</v>
      </c>
      <c r="N32" s="50">
        <v>0</v>
      </c>
      <c r="O32" s="49">
        <v>0</v>
      </c>
      <c r="P32" s="50">
        <v>0</v>
      </c>
      <c r="Q32" s="49">
        <v>0</v>
      </c>
      <c r="R32" s="50">
        <v>0</v>
      </c>
      <c r="S32" s="116">
        <f t="shared" si="3"/>
        <v>644652</v>
      </c>
      <c r="T32" s="48">
        <f t="shared" si="3"/>
        <v>644652</v>
      </c>
      <c r="U32" s="27">
        <f t="shared" si="2"/>
        <v>1</v>
      </c>
      <c r="V32" s="105" t="s">
        <v>333</v>
      </c>
    </row>
    <row r="33" spans="1:24" ht="23.25" customHeight="1" thickBot="1" x14ac:dyDescent="0.25">
      <c r="A33" s="352" t="s">
        <v>190</v>
      </c>
      <c r="B33" s="353"/>
      <c r="C33" s="117"/>
      <c r="D33" s="117"/>
      <c r="E33" s="117"/>
      <c r="F33" s="117"/>
      <c r="G33" s="117"/>
      <c r="H33" s="233"/>
      <c r="I33" s="118">
        <f>+SUM(I10:I32)/(COUNT(I10:I32))</f>
        <v>0.91083333333333327</v>
      </c>
      <c r="J33" s="119" t="s">
        <v>191</v>
      </c>
      <c r="K33" s="292">
        <f>SUM(K10:K32)</f>
        <v>340000000</v>
      </c>
      <c r="L33" s="292">
        <f>SUM(L11:L32)</f>
        <v>325031676</v>
      </c>
      <c r="M33" s="120"/>
      <c r="N33" s="120">
        <f>L33-M33</f>
        <v>325031676</v>
      </c>
      <c r="O33" s="121"/>
      <c r="P33" s="121"/>
      <c r="Q33" s="121"/>
      <c r="R33" s="121"/>
      <c r="S33" s="318">
        <f>SUM(S10:S32)</f>
        <v>340000000</v>
      </c>
      <c r="T33" s="318">
        <f>SUM(T10:T32)</f>
        <v>325031676</v>
      </c>
      <c r="U33" s="122">
        <f>+T33/S33</f>
        <v>0.95597551764705879</v>
      </c>
      <c r="V33" s="123"/>
      <c r="X33" s="278">
        <f>+S33-T33</f>
        <v>14968324</v>
      </c>
    </row>
    <row r="34" spans="1:24" ht="14.25" customHeight="1" x14ac:dyDescent="0.2">
      <c r="A34" s="124"/>
      <c r="B34" s="124"/>
      <c r="C34" s="124"/>
      <c r="D34" s="124"/>
      <c r="E34" s="124"/>
      <c r="F34" s="124"/>
      <c r="G34" s="124"/>
      <c r="H34" s="234"/>
      <c r="I34" s="124"/>
      <c r="J34" s="124"/>
      <c r="K34" s="124"/>
      <c r="L34" s="124"/>
      <c r="M34" s="124"/>
      <c r="N34" s="124"/>
      <c r="O34" s="124"/>
      <c r="P34" s="124"/>
      <c r="Q34" s="124"/>
      <c r="R34" s="124"/>
      <c r="S34" s="124"/>
      <c r="T34" s="124"/>
      <c r="U34" s="124"/>
    </row>
    <row r="35" spans="1:24" x14ac:dyDescent="0.2">
      <c r="C35" s="126" t="s">
        <v>136</v>
      </c>
      <c r="D35" s="127"/>
      <c r="E35" s="127"/>
      <c r="F35" s="127"/>
      <c r="G35" s="127"/>
      <c r="H35" s="235"/>
      <c r="I35" s="127"/>
      <c r="J35" s="128"/>
      <c r="K35" s="129" t="s">
        <v>137</v>
      </c>
      <c r="L35" s="129"/>
      <c r="M35" s="129"/>
      <c r="N35" s="129"/>
      <c r="O35" s="129" t="s">
        <v>138</v>
      </c>
      <c r="P35" s="129"/>
      <c r="Q35" s="129"/>
      <c r="R35" s="129"/>
      <c r="S35" s="129"/>
      <c r="T35" s="129"/>
      <c r="U35" s="128"/>
    </row>
    <row r="36" spans="1:24" x14ac:dyDescent="0.2">
      <c r="C36" s="126" t="s">
        <v>139</v>
      </c>
      <c r="D36" s="127"/>
      <c r="E36" s="127"/>
      <c r="F36" s="127"/>
      <c r="G36" s="127"/>
      <c r="H36" s="235"/>
      <c r="I36" s="127"/>
      <c r="J36" s="264"/>
      <c r="K36" s="127" t="s">
        <v>139</v>
      </c>
      <c r="L36" s="127"/>
      <c r="M36" s="127"/>
      <c r="N36" s="127"/>
      <c r="O36" s="127" t="s">
        <v>140</v>
      </c>
      <c r="P36" s="127"/>
      <c r="Q36" s="127"/>
      <c r="R36" s="127"/>
      <c r="S36" s="127"/>
      <c r="T36" s="127"/>
      <c r="U36" s="128"/>
    </row>
    <row r="37" spans="1:24" x14ac:dyDescent="0.2">
      <c r="C37" s="126" t="s">
        <v>141</v>
      </c>
      <c r="D37" s="127"/>
      <c r="E37" s="127"/>
      <c r="F37" s="127"/>
      <c r="G37" s="127"/>
      <c r="H37" s="235"/>
      <c r="I37" s="127"/>
      <c r="J37" s="130"/>
      <c r="K37" s="127" t="s">
        <v>141</v>
      </c>
      <c r="L37" s="127"/>
      <c r="M37" s="127"/>
      <c r="N37" s="127"/>
      <c r="O37" s="127"/>
      <c r="P37" s="127"/>
      <c r="Q37" s="127"/>
      <c r="R37" s="127"/>
      <c r="S37" s="127"/>
      <c r="T37" s="127"/>
      <c r="U37" s="128"/>
    </row>
    <row r="39" spans="1:24" ht="15" x14ac:dyDescent="0.25">
      <c r="J39"/>
      <c r="K39" s="132"/>
      <c r="U39" s="125"/>
      <c r="V39" s="82"/>
    </row>
    <row r="40" spans="1:24" x14ac:dyDescent="0.2">
      <c r="L40" s="133"/>
      <c r="T40" s="278"/>
      <c r="U40" s="125"/>
      <c r="V40" s="82"/>
    </row>
    <row r="41" spans="1:24" x14ac:dyDescent="0.2">
      <c r="U41" s="125"/>
      <c r="V41" s="82"/>
    </row>
    <row r="42" spans="1:24" ht="15" x14ac:dyDescent="0.25">
      <c r="J42" s="133"/>
      <c r="K42" s="262"/>
      <c r="L42" s="134"/>
      <c r="Q42" s="143"/>
      <c r="S42" s="132"/>
      <c r="U42" s="125"/>
      <c r="V42" s="82"/>
    </row>
    <row r="43" spans="1:24" x14ac:dyDescent="0.2">
      <c r="J43" s="133"/>
      <c r="O43" s="134"/>
      <c r="S43" s="132"/>
      <c r="U43" s="125"/>
      <c r="V43" s="82"/>
    </row>
    <row r="44" spans="1:24" x14ac:dyDescent="0.2">
      <c r="J44" s="133"/>
      <c r="K44" s="132"/>
      <c r="M44" s="132"/>
      <c r="S44" s="132"/>
      <c r="T44" s="278"/>
      <c r="U44" s="125"/>
      <c r="V44" s="82"/>
    </row>
    <row r="45" spans="1:24" x14ac:dyDescent="0.2">
      <c r="K45" s="202"/>
      <c r="U45" s="125"/>
      <c r="V45" s="82"/>
    </row>
    <row r="46" spans="1:24" x14ac:dyDescent="0.2">
      <c r="L46" s="132"/>
      <c r="U46" s="125"/>
      <c r="V46" s="82"/>
    </row>
    <row r="47" spans="1:24" x14ac:dyDescent="0.2">
      <c r="L47" s="132"/>
      <c r="N47" s="143"/>
      <c r="O47" s="132"/>
      <c r="U47" s="125"/>
      <c r="V47" s="82"/>
    </row>
    <row r="48" spans="1:24" x14ac:dyDescent="0.2">
      <c r="K48" s="132"/>
      <c r="L48" s="132"/>
      <c r="M48" s="132"/>
      <c r="O48" s="132"/>
      <c r="U48" s="125"/>
      <c r="V48" s="82"/>
    </row>
    <row r="49" spans="10:22" x14ac:dyDescent="0.2">
      <c r="K49" s="132"/>
      <c r="L49" s="133"/>
      <c r="M49" s="132"/>
      <c r="U49" s="125"/>
      <c r="V49" s="82"/>
    </row>
    <row r="50" spans="10:22" x14ac:dyDescent="0.2">
      <c r="J50" s="132"/>
      <c r="K50" s="132"/>
      <c r="U50" s="125"/>
      <c r="V50" s="82"/>
    </row>
    <row r="51" spans="10:22" x14ac:dyDescent="0.2">
      <c r="U51" s="125"/>
      <c r="V51" s="82"/>
    </row>
    <row r="52" spans="10:22" x14ac:dyDescent="0.2">
      <c r="L52" s="134"/>
      <c r="N52" s="134"/>
    </row>
    <row r="105" spans="3:3" ht="15" x14ac:dyDescent="0.25">
      <c r="C105" s="135" t="s">
        <v>192</v>
      </c>
    </row>
  </sheetData>
  <autoFilter ref="A9:V9"/>
  <mergeCells count="95">
    <mergeCell ref="E7:E9"/>
    <mergeCell ref="F7:F9"/>
    <mergeCell ref="V7:V9"/>
    <mergeCell ref="K8:L8"/>
    <mergeCell ref="U8:U9"/>
    <mergeCell ref="G7:G9"/>
    <mergeCell ref="H7:H9"/>
    <mergeCell ref="I7:I9"/>
    <mergeCell ref="J7:J9"/>
    <mergeCell ref="K7:U7"/>
    <mergeCell ref="E12:E13"/>
    <mergeCell ref="F12:F13"/>
    <mergeCell ref="H15:H17"/>
    <mergeCell ref="I15:I17"/>
    <mergeCell ref="A1:V1"/>
    <mergeCell ref="A2:V2"/>
    <mergeCell ref="A4:F4"/>
    <mergeCell ref="G4:L4"/>
    <mergeCell ref="M4:P4"/>
    <mergeCell ref="Q4:V4"/>
    <mergeCell ref="A5:L5"/>
    <mergeCell ref="M5:V5"/>
    <mergeCell ref="A7:A9"/>
    <mergeCell ref="B7:B9"/>
    <mergeCell ref="C7:C9"/>
    <mergeCell ref="D7:D9"/>
    <mergeCell ref="A25:A26"/>
    <mergeCell ref="B25:B26"/>
    <mergeCell ref="G12:G13"/>
    <mergeCell ref="H12:H13"/>
    <mergeCell ref="I12:I13"/>
    <mergeCell ref="A15:A17"/>
    <mergeCell ref="B15:B17"/>
    <mergeCell ref="C15:C17"/>
    <mergeCell ref="D15:D17"/>
    <mergeCell ref="E15:E17"/>
    <mergeCell ref="F15:F17"/>
    <mergeCell ref="G15:G17"/>
    <mergeCell ref="A12:A13"/>
    <mergeCell ref="B12:B13"/>
    <mergeCell ref="C12:C13"/>
    <mergeCell ref="D12:D13"/>
    <mergeCell ref="F18:F19"/>
    <mergeCell ref="G18:G19"/>
    <mergeCell ref="H18:H19"/>
    <mergeCell ref="I18:I19"/>
    <mergeCell ref="G25:G26"/>
    <mergeCell ref="A18:A19"/>
    <mergeCell ref="B18:B19"/>
    <mergeCell ref="C18:C19"/>
    <mergeCell ref="D18:D19"/>
    <mergeCell ref="E18:E19"/>
    <mergeCell ref="F25:F26"/>
    <mergeCell ref="F20:F22"/>
    <mergeCell ref="G20:G22"/>
    <mergeCell ref="H25:H26"/>
    <mergeCell ref="I25:I26"/>
    <mergeCell ref="G23:G24"/>
    <mergeCell ref="H20:H22"/>
    <mergeCell ref="I20:I22"/>
    <mergeCell ref="H23:H24"/>
    <mergeCell ref="I23:I24"/>
    <mergeCell ref="F23:F24"/>
    <mergeCell ref="C27:C28"/>
    <mergeCell ref="D27:D28"/>
    <mergeCell ref="E27:E28"/>
    <mergeCell ref="A20:A22"/>
    <mergeCell ref="B20:B22"/>
    <mergeCell ref="C20:C22"/>
    <mergeCell ref="D20:D22"/>
    <mergeCell ref="E20:E22"/>
    <mergeCell ref="A23:A24"/>
    <mergeCell ref="B23:B24"/>
    <mergeCell ref="C23:C24"/>
    <mergeCell ref="D23:D24"/>
    <mergeCell ref="E23:E24"/>
    <mergeCell ref="C25:C26"/>
    <mergeCell ref="D25:D26"/>
    <mergeCell ref="E25:E26"/>
    <mergeCell ref="A33:B33"/>
    <mergeCell ref="I27:I28"/>
    <mergeCell ref="A29:A31"/>
    <mergeCell ref="B29:B31"/>
    <mergeCell ref="C29:C31"/>
    <mergeCell ref="D29:D31"/>
    <mergeCell ref="E29:E31"/>
    <mergeCell ref="F29:F31"/>
    <mergeCell ref="G29:G31"/>
    <mergeCell ref="H29:H31"/>
    <mergeCell ref="I29:I31"/>
    <mergeCell ref="F27:F28"/>
    <mergeCell ref="G27:G28"/>
    <mergeCell ref="H27:H28"/>
    <mergeCell ref="A27:A28"/>
    <mergeCell ref="B27:B28"/>
  </mergeCells>
  <pageMargins left="0.7" right="0.7" top="0.75" bottom="0.75" header="0.3" footer="0.3"/>
  <pageSetup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86"/>
  <sheetViews>
    <sheetView topLeftCell="K25" zoomScale="70" zoomScaleNormal="70" workbookViewId="0">
      <selection activeCell="O67" sqref="O67"/>
    </sheetView>
  </sheetViews>
  <sheetFormatPr baseColWidth="10" defaultColWidth="11.42578125" defaultRowHeight="12.75" x14ac:dyDescent="0.2"/>
  <cols>
    <col min="1" max="1" width="5.85546875" style="77" customWidth="1"/>
    <col min="2" max="2" width="25" style="77" customWidth="1"/>
    <col min="3" max="4" width="27.28515625" style="148" customWidth="1"/>
    <col min="5" max="5" width="8.42578125" style="186" customWidth="1"/>
    <col min="6" max="6" width="9.140625" style="148" customWidth="1"/>
    <col min="7" max="7" width="6" style="148" customWidth="1"/>
    <col min="8" max="8" width="9" style="187" customWidth="1"/>
    <col min="9" max="9" width="12.7109375" style="187" customWidth="1"/>
    <col min="10" max="10" width="12.7109375" style="270" hidden="1" customWidth="1"/>
    <col min="11" max="11" width="34.7109375" style="148" customWidth="1"/>
    <col min="12" max="12" width="16.5703125" style="148" customWidth="1"/>
    <col min="13" max="13" width="17" style="188" customWidth="1"/>
    <col min="14" max="14" width="15.7109375" style="148" customWidth="1"/>
    <col min="15" max="17" width="13.28515625" style="148" customWidth="1"/>
    <col min="18" max="18" width="15.7109375" style="148" customWidth="1"/>
    <col min="19" max="19" width="13.28515625" style="148" customWidth="1"/>
    <col min="20" max="20" width="16.85546875" style="148" customWidth="1"/>
    <col min="21" max="21" width="15.7109375" style="148" customWidth="1"/>
    <col min="22" max="22" width="8.7109375" style="148" customWidth="1"/>
    <col min="23" max="23" width="31.42578125" style="77" customWidth="1"/>
    <col min="24" max="24" width="12" style="148" bestFit="1" customWidth="1"/>
    <col min="25" max="242" width="11.42578125" style="148"/>
    <col min="243" max="243" width="4.42578125" style="148" customWidth="1"/>
    <col min="244" max="244" width="15.85546875" style="148" customWidth="1"/>
    <col min="245" max="245" width="16.42578125" style="148" customWidth="1"/>
    <col min="246" max="246" width="27.7109375" style="148" customWidth="1"/>
    <col min="247" max="247" width="10" style="148" customWidth="1"/>
    <col min="248" max="16384" width="11.42578125" style="148"/>
  </cols>
  <sheetData>
    <row r="1" spans="1:23" s="77" customFormat="1" ht="15" customHeight="1" x14ac:dyDescent="0.2">
      <c r="A1" s="392" t="s">
        <v>0</v>
      </c>
      <c r="B1" s="393"/>
      <c r="C1" s="393"/>
      <c r="D1" s="393"/>
      <c r="E1" s="393"/>
      <c r="F1" s="393"/>
      <c r="G1" s="393"/>
      <c r="H1" s="393"/>
      <c r="I1" s="393"/>
      <c r="J1" s="393"/>
      <c r="K1" s="393"/>
      <c r="L1" s="393"/>
      <c r="M1" s="393"/>
      <c r="N1" s="393"/>
      <c r="O1" s="393"/>
      <c r="P1" s="393"/>
      <c r="Q1" s="393"/>
      <c r="R1" s="393"/>
      <c r="S1" s="393"/>
      <c r="T1" s="393"/>
      <c r="U1" s="393"/>
      <c r="V1" s="393"/>
      <c r="W1" s="393"/>
    </row>
    <row r="2" spans="1:23" s="77" customFormat="1" ht="15" customHeight="1" x14ac:dyDescent="0.2">
      <c r="A2" s="392" t="s">
        <v>1</v>
      </c>
      <c r="B2" s="393"/>
      <c r="C2" s="393"/>
      <c r="D2" s="393"/>
      <c r="E2" s="393"/>
      <c r="F2" s="393"/>
      <c r="G2" s="393"/>
      <c r="H2" s="393"/>
      <c r="I2" s="393"/>
      <c r="J2" s="393"/>
      <c r="K2" s="393"/>
      <c r="L2" s="393"/>
      <c r="M2" s="393"/>
      <c r="N2" s="393"/>
      <c r="O2" s="393"/>
      <c r="P2" s="393"/>
      <c r="Q2" s="393"/>
      <c r="R2" s="393"/>
      <c r="S2" s="393"/>
      <c r="T2" s="393"/>
      <c r="U2" s="393"/>
      <c r="V2" s="393"/>
      <c r="W2" s="393"/>
    </row>
    <row r="3" spans="1:23" s="77" customFormat="1" ht="15" customHeight="1" x14ac:dyDescent="0.2">
      <c r="A3" s="138"/>
      <c r="B3" s="139"/>
      <c r="C3" s="139"/>
      <c r="D3" s="139"/>
      <c r="E3" s="139"/>
      <c r="F3" s="139"/>
      <c r="G3" s="139"/>
      <c r="H3" s="139"/>
      <c r="I3" s="139"/>
      <c r="J3" s="267"/>
      <c r="K3" s="139"/>
      <c r="L3" s="139"/>
      <c r="M3" s="144"/>
      <c r="N3" s="139"/>
      <c r="O3" s="139"/>
      <c r="P3" s="139"/>
      <c r="Q3" s="139"/>
      <c r="R3" s="139"/>
      <c r="S3" s="139"/>
      <c r="T3" s="139"/>
      <c r="U3" s="139"/>
      <c r="V3" s="139"/>
      <c r="W3" s="139"/>
    </row>
    <row r="4" spans="1:23" s="78" customFormat="1" ht="24" customHeight="1" x14ac:dyDescent="0.25">
      <c r="A4" s="394" t="s">
        <v>2</v>
      </c>
      <c r="B4" s="395"/>
      <c r="C4" s="395"/>
      <c r="D4" s="395"/>
      <c r="E4" s="395"/>
      <c r="F4" s="396"/>
      <c r="G4" s="397" t="s">
        <v>193</v>
      </c>
      <c r="H4" s="398"/>
      <c r="I4" s="398"/>
      <c r="J4" s="398"/>
      <c r="K4" s="398"/>
      <c r="L4" s="398"/>
      <c r="M4" s="399"/>
      <c r="N4" s="397" t="s">
        <v>240</v>
      </c>
      <c r="O4" s="398"/>
      <c r="P4" s="398"/>
      <c r="Q4" s="399"/>
      <c r="R4" s="400" t="s">
        <v>4</v>
      </c>
      <c r="S4" s="401"/>
      <c r="T4" s="401"/>
      <c r="U4" s="401"/>
      <c r="V4" s="401"/>
      <c r="W4" s="402"/>
    </row>
    <row r="5" spans="1:23" s="78" customFormat="1" ht="24" customHeight="1" x14ac:dyDescent="0.25">
      <c r="A5" s="403" t="s">
        <v>194</v>
      </c>
      <c r="B5" s="403"/>
      <c r="C5" s="403"/>
      <c r="D5" s="403"/>
      <c r="E5" s="403"/>
      <c r="F5" s="403"/>
      <c r="G5" s="403"/>
      <c r="H5" s="403"/>
      <c r="I5" s="403"/>
      <c r="J5" s="403"/>
      <c r="K5" s="403"/>
      <c r="L5" s="403"/>
      <c r="M5" s="403"/>
      <c r="N5" s="404" t="s">
        <v>144</v>
      </c>
      <c r="O5" s="404"/>
      <c r="P5" s="404"/>
      <c r="Q5" s="404"/>
      <c r="R5" s="404"/>
      <c r="S5" s="404"/>
      <c r="T5" s="404"/>
      <c r="U5" s="404"/>
      <c r="V5" s="404"/>
      <c r="W5" s="404"/>
    </row>
    <row r="6" spans="1:23" s="78" customFormat="1" x14ac:dyDescent="0.25">
      <c r="A6" s="145"/>
      <c r="B6" s="145"/>
      <c r="C6" s="145"/>
      <c r="D6" s="145"/>
      <c r="E6" s="145"/>
      <c r="F6" s="145"/>
      <c r="G6" s="145"/>
      <c r="H6" s="146"/>
      <c r="I6" s="146"/>
      <c r="J6" s="146"/>
      <c r="K6" s="145"/>
      <c r="L6" s="145"/>
      <c r="M6" s="145"/>
      <c r="N6" s="145"/>
      <c r="O6" s="145"/>
      <c r="P6" s="145"/>
      <c r="Q6" s="145"/>
      <c r="R6" s="145"/>
      <c r="S6" s="145"/>
      <c r="T6" s="145"/>
      <c r="U6" s="145"/>
      <c r="V6" s="145"/>
      <c r="W6" s="147"/>
    </row>
    <row r="7" spans="1:23" ht="23.25" customHeight="1" x14ac:dyDescent="0.2">
      <c r="A7" s="405" t="s">
        <v>7</v>
      </c>
      <c r="B7" s="405" t="s">
        <v>8</v>
      </c>
      <c r="C7" s="405" t="s">
        <v>9</v>
      </c>
      <c r="D7" s="405" t="s">
        <v>10</v>
      </c>
      <c r="E7" s="407" t="s">
        <v>11</v>
      </c>
      <c r="F7" s="407" t="s">
        <v>12</v>
      </c>
      <c r="G7" s="407" t="s">
        <v>13</v>
      </c>
      <c r="H7" s="407" t="s">
        <v>14</v>
      </c>
      <c r="I7" s="407" t="s">
        <v>15</v>
      </c>
      <c r="J7" s="448" t="s">
        <v>267</v>
      </c>
      <c r="K7" s="405" t="s">
        <v>16</v>
      </c>
      <c r="L7" s="418" t="s">
        <v>17</v>
      </c>
      <c r="M7" s="419"/>
      <c r="N7" s="419"/>
      <c r="O7" s="419"/>
      <c r="P7" s="419"/>
      <c r="Q7" s="419"/>
      <c r="R7" s="419"/>
      <c r="S7" s="419"/>
      <c r="T7" s="419"/>
      <c r="U7" s="419"/>
      <c r="V7" s="420"/>
      <c r="W7" s="409" t="s">
        <v>18</v>
      </c>
    </row>
    <row r="8" spans="1:23" ht="23.25" customHeight="1" x14ac:dyDescent="0.2">
      <c r="A8" s="406"/>
      <c r="B8" s="406"/>
      <c r="C8" s="406"/>
      <c r="D8" s="406"/>
      <c r="E8" s="408"/>
      <c r="F8" s="408"/>
      <c r="G8" s="408"/>
      <c r="H8" s="408"/>
      <c r="I8" s="408"/>
      <c r="J8" s="449"/>
      <c r="K8" s="406"/>
      <c r="L8" s="411" t="s">
        <v>19</v>
      </c>
      <c r="M8" s="412"/>
      <c r="N8" s="411" t="s">
        <v>20</v>
      </c>
      <c r="O8" s="412"/>
      <c r="P8" s="411" t="s">
        <v>21</v>
      </c>
      <c r="Q8" s="412"/>
      <c r="R8" s="411" t="s">
        <v>22</v>
      </c>
      <c r="S8" s="412"/>
      <c r="T8" s="83" t="s">
        <v>23</v>
      </c>
      <c r="U8" s="83"/>
      <c r="V8" s="413" t="s">
        <v>24</v>
      </c>
      <c r="W8" s="410"/>
    </row>
    <row r="9" spans="1:23" ht="23.25" customHeight="1" x14ac:dyDescent="0.2">
      <c r="A9" s="439"/>
      <c r="B9" s="439"/>
      <c r="C9" s="439"/>
      <c r="D9" s="439"/>
      <c r="E9" s="440"/>
      <c r="F9" s="440"/>
      <c r="G9" s="440"/>
      <c r="H9" s="440"/>
      <c r="I9" s="440"/>
      <c r="J9" s="450"/>
      <c r="K9" s="439"/>
      <c r="L9" s="149" t="s">
        <v>25</v>
      </c>
      <c r="M9" s="150" t="s">
        <v>26</v>
      </c>
      <c r="N9" s="149" t="s">
        <v>25</v>
      </c>
      <c r="O9" s="151" t="s">
        <v>26</v>
      </c>
      <c r="P9" s="149" t="s">
        <v>25</v>
      </c>
      <c r="Q9" s="151" t="s">
        <v>26</v>
      </c>
      <c r="R9" s="149" t="s">
        <v>25</v>
      </c>
      <c r="S9" s="151" t="s">
        <v>26</v>
      </c>
      <c r="T9" s="149" t="s">
        <v>25</v>
      </c>
      <c r="U9" s="151" t="s">
        <v>26</v>
      </c>
      <c r="V9" s="442"/>
      <c r="W9" s="441"/>
    </row>
    <row r="10" spans="1:23" ht="73.5" customHeight="1" x14ac:dyDescent="0.2">
      <c r="A10" s="152">
        <v>1</v>
      </c>
      <c r="B10" s="97" t="s">
        <v>145</v>
      </c>
      <c r="C10" s="153" t="s">
        <v>195</v>
      </c>
      <c r="D10" s="153" t="s">
        <v>196</v>
      </c>
      <c r="E10" s="154">
        <v>0</v>
      </c>
      <c r="F10" s="155">
        <v>0.4</v>
      </c>
      <c r="G10" s="156">
        <v>0.1</v>
      </c>
      <c r="H10" s="226">
        <v>0.03</v>
      </c>
      <c r="I10" s="157">
        <f t="shared" ref="I10:I22" si="0">+H10/G10</f>
        <v>0.3</v>
      </c>
      <c r="J10" s="271" t="s">
        <v>268</v>
      </c>
      <c r="K10" s="103" t="s">
        <v>151</v>
      </c>
      <c r="L10" s="158">
        <v>5000000</v>
      </c>
      <c r="M10" s="265">
        <v>5000000</v>
      </c>
      <c r="N10" s="49">
        <v>0</v>
      </c>
      <c r="O10" s="50">
        <v>0</v>
      </c>
      <c r="P10" s="49">
        <v>0</v>
      </c>
      <c r="Q10" s="50">
        <v>0</v>
      </c>
      <c r="R10" s="49">
        <v>0</v>
      </c>
      <c r="S10" s="50">
        <v>0</v>
      </c>
      <c r="T10" s="159">
        <f t="shared" ref="T10:U25" si="1">+L10+N10+P10+R10</f>
        <v>5000000</v>
      </c>
      <c r="U10" s="48">
        <f t="shared" si="1"/>
        <v>5000000</v>
      </c>
      <c r="V10" s="27">
        <f>+U10/T10</f>
        <v>1</v>
      </c>
      <c r="W10" s="311" t="s">
        <v>334</v>
      </c>
    </row>
    <row r="11" spans="1:23" ht="73.5" customHeight="1" x14ac:dyDescent="0.2">
      <c r="A11" s="424">
        <v>2</v>
      </c>
      <c r="B11" s="374" t="s">
        <v>145</v>
      </c>
      <c r="C11" s="431" t="s">
        <v>197</v>
      </c>
      <c r="D11" s="431" t="s">
        <v>198</v>
      </c>
      <c r="E11" s="431">
        <v>2</v>
      </c>
      <c r="F11" s="431">
        <v>2</v>
      </c>
      <c r="G11" s="428">
        <v>2</v>
      </c>
      <c r="H11" s="374">
        <v>2</v>
      </c>
      <c r="I11" s="421">
        <f t="shared" si="0"/>
        <v>1</v>
      </c>
      <c r="J11" s="445" t="s">
        <v>269</v>
      </c>
      <c r="K11" s="107" t="s">
        <v>199</v>
      </c>
      <c r="L11" s="158">
        <v>40149631</v>
      </c>
      <c r="M11" s="265">
        <f>94014631-53865000</f>
        <v>40149631</v>
      </c>
      <c r="N11" s="49">
        <v>0</v>
      </c>
      <c r="O11" s="50">
        <v>0</v>
      </c>
      <c r="P11" s="49">
        <v>0</v>
      </c>
      <c r="Q11" s="50">
        <v>0</v>
      </c>
      <c r="R11" s="49">
        <v>0</v>
      </c>
      <c r="S11" s="50">
        <v>0</v>
      </c>
      <c r="T11" s="159">
        <f t="shared" si="1"/>
        <v>40149631</v>
      </c>
      <c r="U11" s="48">
        <f t="shared" si="1"/>
        <v>40149631</v>
      </c>
      <c r="V11" s="27">
        <f t="shared" ref="V11:V28" si="2">+U11/T11</f>
        <v>1</v>
      </c>
      <c r="W11" s="311" t="s">
        <v>335</v>
      </c>
    </row>
    <row r="12" spans="1:23" ht="99.75" customHeight="1" x14ac:dyDescent="0.2">
      <c r="A12" s="425"/>
      <c r="B12" s="427"/>
      <c r="C12" s="437"/>
      <c r="D12" s="437"/>
      <c r="E12" s="437"/>
      <c r="F12" s="437"/>
      <c r="G12" s="429"/>
      <c r="H12" s="427"/>
      <c r="I12" s="422" t="e">
        <f t="shared" si="0"/>
        <v>#DIV/0!</v>
      </c>
      <c r="J12" s="446"/>
      <c r="K12" s="107" t="s">
        <v>200</v>
      </c>
      <c r="L12" s="199">
        <v>6000000</v>
      </c>
      <c r="M12" s="266">
        <v>6000000</v>
      </c>
      <c r="N12" s="49">
        <v>0</v>
      </c>
      <c r="O12" s="50">
        <v>0</v>
      </c>
      <c r="P12" s="49">
        <v>0</v>
      </c>
      <c r="Q12" s="50">
        <v>0</v>
      </c>
      <c r="R12" s="160">
        <v>0</v>
      </c>
      <c r="S12" s="161"/>
      <c r="T12" s="159">
        <f t="shared" si="1"/>
        <v>6000000</v>
      </c>
      <c r="U12" s="48">
        <f t="shared" si="1"/>
        <v>6000000</v>
      </c>
      <c r="V12" s="27">
        <f t="shared" si="2"/>
        <v>1</v>
      </c>
      <c r="W12" s="311" t="s">
        <v>340</v>
      </c>
    </row>
    <row r="13" spans="1:23" ht="73.5" customHeight="1" x14ac:dyDescent="0.2">
      <c r="A13" s="425"/>
      <c r="B13" s="427"/>
      <c r="C13" s="437"/>
      <c r="D13" s="437"/>
      <c r="E13" s="437"/>
      <c r="F13" s="437"/>
      <c r="G13" s="429"/>
      <c r="H13" s="427"/>
      <c r="I13" s="422" t="e">
        <f t="shared" si="0"/>
        <v>#DIV/0!</v>
      </c>
      <c r="J13" s="446"/>
      <c r="K13" s="107" t="s">
        <v>201</v>
      </c>
      <c r="L13" s="158">
        <v>86850000</v>
      </c>
      <c r="M13" s="265">
        <v>86850000</v>
      </c>
      <c r="N13" s="49">
        <v>0</v>
      </c>
      <c r="O13" s="50">
        <v>0</v>
      </c>
      <c r="P13" s="49">
        <v>0</v>
      </c>
      <c r="Q13" s="50">
        <v>0</v>
      </c>
      <c r="R13" s="49">
        <v>0</v>
      </c>
      <c r="S13" s="50">
        <v>0</v>
      </c>
      <c r="T13" s="159">
        <f t="shared" si="1"/>
        <v>86850000</v>
      </c>
      <c r="U13" s="48">
        <f t="shared" si="1"/>
        <v>86850000</v>
      </c>
      <c r="V13" s="27">
        <f t="shared" si="2"/>
        <v>1</v>
      </c>
      <c r="W13" s="311" t="s">
        <v>336</v>
      </c>
    </row>
    <row r="14" spans="1:23" ht="73.5" customHeight="1" x14ac:dyDescent="0.2">
      <c r="A14" s="426"/>
      <c r="B14" s="375"/>
      <c r="C14" s="432"/>
      <c r="D14" s="432"/>
      <c r="E14" s="432"/>
      <c r="F14" s="432"/>
      <c r="G14" s="430"/>
      <c r="H14" s="375"/>
      <c r="I14" s="423" t="e">
        <f t="shared" si="0"/>
        <v>#DIV/0!</v>
      </c>
      <c r="J14" s="447"/>
      <c r="K14" s="107" t="s">
        <v>276</v>
      </c>
      <c r="L14" s="158">
        <v>14000000</v>
      </c>
      <c r="M14" s="265">
        <v>14000000</v>
      </c>
      <c r="N14" s="49">
        <v>0</v>
      </c>
      <c r="O14" s="50">
        <v>0</v>
      </c>
      <c r="P14" s="49">
        <v>0</v>
      </c>
      <c r="Q14" s="50">
        <v>0</v>
      </c>
      <c r="R14" s="49">
        <v>0</v>
      </c>
      <c r="S14" s="50">
        <v>0</v>
      </c>
      <c r="T14" s="159">
        <f t="shared" si="1"/>
        <v>14000000</v>
      </c>
      <c r="U14" s="48">
        <f t="shared" si="1"/>
        <v>14000000</v>
      </c>
      <c r="V14" s="27">
        <f t="shared" si="2"/>
        <v>1</v>
      </c>
      <c r="W14" s="311" t="s">
        <v>341</v>
      </c>
    </row>
    <row r="15" spans="1:23" ht="73.5" customHeight="1" x14ac:dyDescent="0.2">
      <c r="A15" s="424">
        <v>3</v>
      </c>
      <c r="B15" s="374" t="s">
        <v>145</v>
      </c>
      <c r="C15" s="378" t="s">
        <v>202</v>
      </c>
      <c r="D15" s="431" t="s">
        <v>203</v>
      </c>
      <c r="E15" s="378">
        <v>364</v>
      </c>
      <c r="F15" s="378">
        <v>393</v>
      </c>
      <c r="G15" s="433">
        <v>378</v>
      </c>
      <c r="H15" s="433">
        <v>370</v>
      </c>
      <c r="I15" s="421">
        <f t="shared" si="0"/>
        <v>0.97883597883597884</v>
      </c>
      <c r="J15" s="445" t="s">
        <v>270</v>
      </c>
      <c r="K15" s="107" t="s">
        <v>204</v>
      </c>
      <c r="L15" s="158">
        <v>35000000</v>
      </c>
      <c r="M15" s="265">
        <v>35000000</v>
      </c>
      <c r="N15" s="49">
        <v>0</v>
      </c>
      <c r="O15" s="50">
        <v>0</v>
      </c>
      <c r="P15" s="49">
        <v>0</v>
      </c>
      <c r="Q15" s="50">
        <v>0</v>
      </c>
      <c r="R15" s="49">
        <v>0</v>
      </c>
      <c r="S15" s="50">
        <v>0</v>
      </c>
      <c r="T15" s="159">
        <f t="shared" si="1"/>
        <v>35000000</v>
      </c>
      <c r="U15" s="48">
        <f t="shared" si="1"/>
        <v>35000000</v>
      </c>
      <c r="V15" s="27">
        <f t="shared" si="2"/>
        <v>1</v>
      </c>
      <c r="W15" s="311" t="s">
        <v>337</v>
      </c>
    </row>
    <row r="16" spans="1:23" ht="73.5" customHeight="1" x14ac:dyDescent="0.2">
      <c r="A16" s="426"/>
      <c r="B16" s="375"/>
      <c r="C16" s="379"/>
      <c r="D16" s="432"/>
      <c r="E16" s="379"/>
      <c r="F16" s="379"/>
      <c r="G16" s="434"/>
      <c r="H16" s="434"/>
      <c r="I16" s="423" t="e">
        <f t="shared" si="0"/>
        <v>#DIV/0!</v>
      </c>
      <c r="J16" s="447"/>
      <c r="K16" s="107" t="s">
        <v>205</v>
      </c>
      <c r="L16" s="158">
        <v>1500000</v>
      </c>
      <c r="M16" s="265">
        <v>1500000</v>
      </c>
      <c r="N16" s="49">
        <v>0</v>
      </c>
      <c r="O16" s="50">
        <v>0</v>
      </c>
      <c r="P16" s="49">
        <v>0</v>
      </c>
      <c r="Q16" s="50">
        <v>0</v>
      </c>
      <c r="R16" s="49">
        <v>0</v>
      </c>
      <c r="S16" s="50">
        <v>0</v>
      </c>
      <c r="T16" s="159">
        <f t="shared" si="1"/>
        <v>1500000</v>
      </c>
      <c r="U16" s="48">
        <f t="shared" si="1"/>
        <v>1500000</v>
      </c>
      <c r="V16" s="27">
        <f t="shared" si="2"/>
        <v>1</v>
      </c>
      <c r="W16" s="311" t="s">
        <v>338</v>
      </c>
    </row>
    <row r="17" spans="1:24" ht="73.5" customHeight="1" x14ac:dyDescent="0.2">
      <c r="A17" s="152">
        <v>4</v>
      </c>
      <c r="B17" s="97" t="s">
        <v>145</v>
      </c>
      <c r="C17" s="99" t="s">
        <v>206</v>
      </c>
      <c r="D17" s="99" t="s">
        <v>207</v>
      </c>
      <c r="E17" s="162">
        <v>46</v>
      </c>
      <c r="F17" s="162">
        <v>46</v>
      </c>
      <c r="G17" s="163">
        <v>11</v>
      </c>
      <c r="H17" s="237">
        <v>30</v>
      </c>
      <c r="I17" s="157">
        <f>+H17/G17</f>
        <v>2.7272727272727271</v>
      </c>
      <c r="J17" s="272" t="s">
        <v>271</v>
      </c>
      <c r="K17" s="107" t="s">
        <v>208</v>
      </c>
      <c r="L17" s="158">
        <v>3500000</v>
      </c>
      <c r="M17" s="265">
        <v>3500000</v>
      </c>
      <c r="N17" s="49">
        <v>0</v>
      </c>
      <c r="O17" s="50">
        <v>0</v>
      </c>
      <c r="P17" s="49">
        <v>0</v>
      </c>
      <c r="Q17" s="50">
        <v>0</v>
      </c>
      <c r="R17" s="49">
        <v>0</v>
      </c>
      <c r="S17" s="50">
        <v>0</v>
      </c>
      <c r="T17" s="159">
        <f t="shared" si="1"/>
        <v>3500000</v>
      </c>
      <c r="U17" s="48">
        <f t="shared" si="1"/>
        <v>3500000</v>
      </c>
      <c r="V17" s="27">
        <f t="shared" si="2"/>
        <v>1</v>
      </c>
      <c r="W17" s="311" t="s">
        <v>342</v>
      </c>
    </row>
    <row r="18" spans="1:24" ht="73.5" customHeight="1" x14ac:dyDescent="0.2">
      <c r="A18" s="424">
        <v>5</v>
      </c>
      <c r="B18" s="374" t="s">
        <v>145</v>
      </c>
      <c r="C18" s="378" t="s">
        <v>209</v>
      </c>
      <c r="D18" s="378" t="s">
        <v>210</v>
      </c>
      <c r="E18" s="378">
        <v>76</v>
      </c>
      <c r="F18" s="378">
        <v>176</v>
      </c>
      <c r="G18" s="428">
        <v>44</v>
      </c>
      <c r="H18" s="374">
        <v>50</v>
      </c>
      <c r="I18" s="421">
        <f t="shared" si="0"/>
        <v>1.1363636363636365</v>
      </c>
      <c r="J18" s="445" t="s">
        <v>272</v>
      </c>
      <c r="K18" s="107" t="s">
        <v>211</v>
      </c>
      <c r="L18" s="158">
        <v>5000000</v>
      </c>
      <c r="M18" s="265">
        <v>5000000</v>
      </c>
      <c r="N18" s="49">
        <v>0</v>
      </c>
      <c r="O18" s="50">
        <v>0</v>
      </c>
      <c r="P18" s="49">
        <v>0</v>
      </c>
      <c r="Q18" s="50">
        <v>0</v>
      </c>
      <c r="R18" s="160">
        <v>0</v>
      </c>
      <c r="S18" s="161">
        <v>0</v>
      </c>
      <c r="T18" s="159">
        <f t="shared" si="1"/>
        <v>5000000</v>
      </c>
      <c r="U18" s="48">
        <f t="shared" si="1"/>
        <v>5000000</v>
      </c>
      <c r="V18" s="27">
        <f t="shared" si="2"/>
        <v>1</v>
      </c>
      <c r="W18" s="311" t="s">
        <v>343</v>
      </c>
    </row>
    <row r="19" spans="1:24" ht="73.5" customHeight="1" x14ac:dyDescent="0.2">
      <c r="A19" s="426"/>
      <c r="B19" s="375"/>
      <c r="C19" s="379"/>
      <c r="D19" s="379"/>
      <c r="E19" s="379"/>
      <c r="F19" s="379"/>
      <c r="G19" s="430"/>
      <c r="H19" s="375"/>
      <c r="I19" s="423" t="e">
        <f t="shared" si="0"/>
        <v>#DIV/0!</v>
      </c>
      <c r="J19" s="447"/>
      <c r="K19" s="107" t="s">
        <v>212</v>
      </c>
      <c r="L19" s="158">
        <v>3500000</v>
      </c>
      <c r="M19" s="265">
        <v>3500000</v>
      </c>
      <c r="N19" s="49">
        <v>0</v>
      </c>
      <c r="O19" s="50">
        <v>0</v>
      </c>
      <c r="P19" s="49">
        <v>0</v>
      </c>
      <c r="Q19" s="50">
        <v>0</v>
      </c>
      <c r="R19" s="49">
        <v>0</v>
      </c>
      <c r="S19" s="50">
        <v>0</v>
      </c>
      <c r="T19" s="159">
        <f t="shared" si="1"/>
        <v>3500000</v>
      </c>
      <c r="U19" s="48">
        <f t="shared" si="1"/>
        <v>3500000</v>
      </c>
      <c r="V19" s="27">
        <f t="shared" si="2"/>
        <v>1</v>
      </c>
      <c r="W19" s="311" t="s">
        <v>344</v>
      </c>
    </row>
    <row r="20" spans="1:24" ht="73.5" customHeight="1" x14ac:dyDescent="0.2">
      <c r="A20" s="424">
        <v>6</v>
      </c>
      <c r="B20" s="374" t="s">
        <v>145</v>
      </c>
      <c r="C20" s="431" t="s">
        <v>213</v>
      </c>
      <c r="D20" s="431" t="s">
        <v>214</v>
      </c>
      <c r="E20" s="431">
        <v>5</v>
      </c>
      <c r="F20" s="431">
        <v>20</v>
      </c>
      <c r="G20" s="428">
        <v>5</v>
      </c>
      <c r="H20" s="443">
        <v>5</v>
      </c>
      <c r="I20" s="421">
        <f t="shared" si="0"/>
        <v>1</v>
      </c>
      <c r="J20" s="445" t="s">
        <v>273</v>
      </c>
      <c r="K20" s="107" t="s">
        <v>215</v>
      </c>
      <c r="L20" s="158">
        <f>87891197+11041658-2610000+179922369+46912978</f>
        <v>323158202</v>
      </c>
      <c r="M20" s="265">
        <f>57014756+73904934+186749137</f>
        <v>317668827</v>
      </c>
      <c r="N20" s="49">
        <v>0</v>
      </c>
      <c r="O20" s="50">
        <v>0</v>
      </c>
      <c r="P20" s="49">
        <v>0</v>
      </c>
      <c r="Q20" s="50">
        <v>0</v>
      </c>
      <c r="R20" s="310">
        <v>30981750</v>
      </c>
      <c r="S20" s="309">
        <v>1318878</v>
      </c>
      <c r="T20" s="159">
        <f t="shared" si="1"/>
        <v>354139952</v>
      </c>
      <c r="U20" s="48">
        <f t="shared" si="1"/>
        <v>318987705</v>
      </c>
      <c r="V20" s="27">
        <f t="shared" si="2"/>
        <v>0.90073910949194458</v>
      </c>
      <c r="W20" s="311" t="s">
        <v>345</v>
      </c>
    </row>
    <row r="21" spans="1:24" ht="73.5" customHeight="1" x14ac:dyDescent="0.2">
      <c r="A21" s="426"/>
      <c r="B21" s="375"/>
      <c r="C21" s="432"/>
      <c r="D21" s="432"/>
      <c r="E21" s="432"/>
      <c r="F21" s="432"/>
      <c r="G21" s="430"/>
      <c r="H21" s="444"/>
      <c r="I21" s="423" t="e">
        <f t="shared" si="0"/>
        <v>#DIV/0!</v>
      </c>
      <c r="J21" s="447"/>
      <c r="K21" s="107" t="s">
        <v>216</v>
      </c>
      <c r="L21" s="158">
        <v>6000000</v>
      </c>
      <c r="M21" s="265">
        <v>6000000</v>
      </c>
      <c r="N21" s="49">
        <v>0</v>
      </c>
      <c r="O21" s="50">
        <v>0</v>
      </c>
      <c r="P21" s="49">
        <v>0</v>
      </c>
      <c r="Q21" s="50">
        <v>0</v>
      </c>
      <c r="R21" s="49">
        <v>0</v>
      </c>
      <c r="S21" s="50">
        <v>0</v>
      </c>
      <c r="T21" s="159">
        <f t="shared" si="1"/>
        <v>6000000</v>
      </c>
      <c r="U21" s="48">
        <f t="shared" si="1"/>
        <v>6000000</v>
      </c>
      <c r="V21" s="27">
        <f t="shared" si="2"/>
        <v>1</v>
      </c>
      <c r="W21" s="311" t="s">
        <v>346</v>
      </c>
    </row>
    <row r="22" spans="1:24" ht="73.5" customHeight="1" x14ac:dyDescent="0.2">
      <c r="A22" s="152">
        <v>7</v>
      </c>
      <c r="B22" s="97" t="s">
        <v>145</v>
      </c>
      <c r="C22" s="153" t="s">
        <v>217</v>
      </c>
      <c r="D22" s="153" t="s">
        <v>218</v>
      </c>
      <c r="E22" s="162">
        <v>0</v>
      </c>
      <c r="F22" s="164">
        <v>1</v>
      </c>
      <c r="G22" s="163">
        <v>1</v>
      </c>
      <c r="H22" s="221">
        <v>1</v>
      </c>
      <c r="I22" s="157">
        <f t="shared" si="0"/>
        <v>1</v>
      </c>
      <c r="J22" s="272" t="s">
        <v>273</v>
      </c>
      <c r="K22" s="107" t="s">
        <v>219</v>
      </c>
      <c r="L22" s="158">
        <v>5000000</v>
      </c>
      <c r="M22" s="265">
        <v>5000000</v>
      </c>
      <c r="N22" s="49">
        <v>0</v>
      </c>
      <c r="O22" s="50">
        <v>0</v>
      </c>
      <c r="P22" s="49">
        <v>0</v>
      </c>
      <c r="Q22" s="50">
        <v>0</v>
      </c>
      <c r="R22" s="49">
        <v>0</v>
      </c>
      <c r="S22" s="50">
        <v>0</v>
      </c>
      <c r="T22" s="159">
        <f t="shared" si="1"/>
        <v>5000000</v>
      </c>
      <c r="U22" s="48">
        <f t="shared" si="1"/>
        <v>5000000</v>
      </c>
      <c r="V22" s="27">
        <f t="shared" si="2"/>
        <v>1</v>
      </c>
      <c r="W22" s="311" t="s">
        <v>347</v>
      </c>
    </row>
    <row r="23" spans="1:24" ht="73.5" customHeight="1" x14ac:dyDescent="0.2">
      <c r="A23" s="424">
        <v>8</v>
      </c>
      <c r="B23" s="374" t="s">
        <v>145</v>
      </c>
      <c r="C23" s="431" t="s">
        <v>220</v>
      </c>
      <c r="D23" s="431" t="s">
        <v>221</v>
      </c>
      <c r="E23" s="431">
        <v>0</v>
      </c>
      <c r="F23" s="431">
        <v>20</v>
      </c>
      <c r="G23" s="428">
        <v>5</v>
      </c>
      <c r="H23" s="433">
        <v>5</v>
      </c>
      <c r="I23" s="421">
        <f>+H23/G23</f>
        <v>1</v>
      </c>
      <c r="J23" s="445" t="s">
        <v>274</v>
      </c>
      <c r="K23" s="107" t="s">
        <v>222</v>
      </c>
      <c r="L23" s="158">
        <v>1500000</v>
      </c>
      <c r="M23" s="265">
        <v>1500000</v>
      </c>
      <c r="N23" s="49">
        <v>0</v>
      </c>
      <c r="O23" s="50">
        <v>0</v>
      </c>
      <c r="P23" s="49">
        <v>0</v>
      </c>
      <c r="Q23" s="50">
        <v>0</v>
      </c>
      <c r="R23" s="49">
        <v>0</v>
      </c>
      <c r="S23" s="50">
        <v>0</v>
      </c>
      <c r="T23" s="159">
        <f t="shared" si="1"/>
        <v>1500000</v>
      </c>
      <c r="U23" s="48">
        <f t="shared" si="1"/>
        <v>1500000</v>
      </c>
      <c r="V23" s="27">
        <f t="shared" si="2"/>
        <v>1</v>
      </c>
      <c r="W23" s="311" t="s">
        <v>348</v>
      </c>
    </row>
    <row r="24" spans="1:24" ht="73.5" customHeight="1" x14ac:dyDescent="0.2">
      <c r="A24" s="425"/>
      <c r="B24" s="427"/>
      <c r="C24" s="437"/>
      <c r="D24" s="437"/>
      <c r="E24" s="437"/>
      <c r="F24" s="437"/>
      <c r="G24" s="429"/>
      <c r="H24" s="438"/>
      <c r="I24" s="422"/>
      <c r="J24" s="446"/>
      <c r="K24" s="107" t="s">
        <v>223</v>
      </c>
      <c r="L24" s="158">
        <v>1500000</v>
      </c>
      <c r="M24" s="265">
        <v>1500000</v>
      </c>
      <c r="N24" s="49">
        <v>0</v>
      </c>
      <c r="O24" s="50">
        <v>0</v>
      </c>
      <c r="P24" s="49">
        <v>0</v>
      </c>
      <c r="Q24" s="50">
        <v>0</v>
      </c>
      <c r="R24" s="49">
        <v>0</v>
      </c>
      <c r="S24" s="50">
        <v>0</v>
      </c>
      <c r="T24" s="159">
        <f t="shared" si="1"/>
        <v>1500000</v>
      </c>
      <c r="U24" s="48">
        <f t="shared" si="1"/>
        <v>1500000</v>
      </c>
      <c r="V24" s="27">
        <f t="shared" si="2"/>
        <v>1</v>
      </c>
      <c r="W24" s="311" t="s">
        <v>348</v>
      </c>
    </row>
    <row r="25" spans="1:24" ht="73.5" customHeight="1" x14ac:dyDescent="0.2">
      <c r="A25" s="426"/>
      <c r="B25" s="375"/>
      <c r="C25" s="432"/>
      <c r="D25" s="432"/>
      <c r="E25" s="432"/>
      <c r="F25" s="432"/>
      <c r="G25" s="430"/>
      <c r="H25" s="434"/>
      <c r="I25" s="423"/>
      <c r="J25" s="447"/>
      <c r="K25" s="107" t="s">
        <v>224</v>
      </c>
      <c r="L25" s="158">
        <v>500000</v>
      </c>
      <c r="M25" s="265">
        <v>500000</v>
      </c>
      <c r="N25" s="49">
        <v>0</v>
      </c>
      <c r="O25" s="50">
        <v>0</v>
      </c>
      <c r="P25" s="49">
        <v>0</v>
      </c>
      <c r="Q25" s="50">
        <v>0</v>
      </c>
      <c r="R25" s="49">
        <v>0</v>
      </c>
      <c r="S25" s="50">
        <v>0</v>
      </c>
      <c r="T25" s="159">
        <f t="shared" si="1"/>
        <v>500000</v>
      </c>
      <c r="U25" s="48">
        <f t="shared" si="1"/>
        <v>500000</v>
      </c>
      <c r="V25" s="27">
        <f t="shared" si="2"/>
        <v>1</v>
      </c>
      <c r="W25" s="311" t="s">
        <v>349</v>
      </c>
    </row>
    <row r="26" spans="1:24" ht="54.75" customHeight="1" x14ac:dyDescent="0.2">
      <c r="A26" s="299">
        <v>9</v>
      </c>
      <c r="B26" s="297" t="s">
        <v>145</v>
      </c>
      <c r="C26" s="304" t="s">
        <v>352</v>
      </c>
      <c r="D26" s="300" t="s">
        <v>353</v>
      </c>
      <c r="E26" s="300">
        <v>1</v>
      </c>
      <c r="F26" s="300">
        <v>1</v>
      </c>
      <c r="G26" s="302">
        <v>1</v>
      </c>
      <c r="H26" s="301">
        <v>0.5</v>
      </c>
      <c r="I26" s="298">
        <f>+H26/G26</f>
        <v>0.5</v>
      </c>
      <c r="J26" s="303"/>
      <c r="K26" s="107" t="s">
        <v>225</v>
      </c>
      <c r="L26" s="158">
        <v>5350000</v>
      </c>
      <c r="M26" s="265">
        <v>5350000</v>
      </c>
      <c r="N26" s="49"/>
      <c r="O26" s="50"/>
      <c r="P26" s="49"/>
      <c r="Q26" s="50"/>
      <c r="R26" s="160"/>
      <c r="S26" s="50"/>
      <c r="T26" s="159">
        <f t="shared" ref="T26:U28" si="3">+L26+N26+P26+R26</f>
        <v>5350000</v>
      </c>
      <c r="U26" s="48">
        <f t="shared" si="3"/>
        <v>5350000</v>
      </c>
      <c r="V26" s="27">
        <f t="shared" si="2"/>
        <v>1</v>
      </c>
      <c r="W26" s="311" t="s">
        <v>350</v>
      </c>
    </row>
    <row r="27" spans="1:24" ht="90.75" customHeight="1" x14ac:dyDescent="0.2">
      <c r="A27" s="152">
        <v>10</v>
      </c>
      <c r="B27" s="97" t="s">
        <v>145</v>
      </c>
      <c r="C27" s="153" t="s">
        <v>226</v>
      </c>
      <c r="D27" s="153" t="s">
        <v>227</v>
      </c>
      <c r="E27" s="164">
        <v>0</v>
      </c>
      <c r="F27" s="164">
        <v>4</v>
      </c>
      <c r="G27" s="163">
        <v>1</v>
      </c>
      <c r="H27" s="221">
        <v>0</v>
      </c>
      <c r="I27" s="157">
        <f>+H27/G27</f>
        <v>0</v>
      </c>
      <c r="J27" s="272" t="s">
        <v>275</v>
      </c>
      <c r="K27" s="107" t="s">
        <v>228</v>
      </c>
      <c r="L27" s="314">
        <v>3500000</v>
      </c>
      <c r="M27" s="315">
        <v>3500000</v>
      </c>
      <c r="N27" s="49">
        <v>0</v>
      </c>
      <c r="O27" s="50">
        <v>0</v>
      </c>
      <c r="P27" s="49">
        <v>0</v>
      </c>
      <c r="Q27" s="50">
        <v>0</v>
      </c>
      <c r="R27" s="49">
        <v>0</v>
      </c>
      <c r="S27" s="50">
        <v>0</v>
      </c>
      <c r="T27" s="159">
        <f t="shared" si="3"/>
        <v>3500000</v>
      </c>
      <c r="U27" s="48">
        <f t="shared" si="3"/>
        <v>3500000</v>
      </c>
      <c r="V27" s="27">
        <f t="shared" si="2"/>
        <v>1</v>
      </c>
      <c r="W27" s="311" t="s">
        <v>351</v>
      </c>
    </row>
    <row r="28" spans="1:24" ht="85.5" customHeight="1" thickBot="1" x14ac:dyDescent="0.25">
      <c r="A28" s="165">
        <v>11</v>
      </c>
      <c r="B28" s="166" t="s">
        <v>145</v>
      </c>
      <c r="C28" s="167" t="s">
        <v>229</v>
      </c>
      <c r="D28" s="167" t="s">
        <v>230</v>
      </c>
      <c r="E28" s="168">
        <v>223</v>
      </c>
      <c r="F28" s="168">
        <v>223</v>
      </c>
      <c r="G28" s="169">
        <v>215</v>
      </c>
      <c r="H28" s="140">
        <v>215</v>
      </c>
      <c r="I28" s="170">
        <f>+H28/G28</f>
        <v>1</v>
      </c>
      <c r="J28" s="273" t="s">
        <v>277</v>
      </c>
      <c r="K28" s="171" t="s">
        <v>231</v>
      </c>
      <c r="L28" s="316">
        <v>2992267</v>
      </c>
      <c r="M28" s="317">
        <v>2992267</v>
      </c>
      <c r="N28" s="49">
        <v>0</v>
      </c>
      <c r="O28" s="50">
        <v>0</v>
      </c>
      <c r="P28" s="49">
        <v>0</v>
      </c>
      <c r="Q28" s="50">
        <v>0</v>
      </c>
      <c r="R28" s="49">
        <v>0</v>
      </c>
      <c r="S28" s="50">
        <v>0</v>
      </c>
      <c r="T28" s="159">
        <f t="shared" si="3"/>
        <v>2992267</v>
      </c>
      <c r="U28" s="48">
        <f t="shared" si="3"/>
        <v>2992267</v>
      </c>
      <c r="V28" s="27">
        <f t="shared" si="2"/>
        <v>1</v>
      </c>
      <c r="W28" s="312" t="s">
        <v>339</v>
      </c>
    </row>
    <row r="29" spans="1:24" ht="57" customHeight="1" thickBot="1" x14ac:dyDescent="0.25">
      <c r="A29" s="435" t="s">
        <v>190</v>
      </c>
      <c r="B29" s="436"/>
      <c r="C29" s="173"/>
      <c r="D29" s="173"/>
      <c r="E29" s="173"/>
      <c r="F29" s="173"/>
      <c r="G29" s="173"/>
      <c r="H29" s="174"/>
      <c r="I29" s="175" t="e">
        <f>+SUM(I10:I28)/(COUNT(I10:I28))</f>
        <v>#DIV/0!</v>
      </c>
      <c r="J29" s="268"/>
      <c r="K29" s="274" t="s">
        <v>191</v>
      </c>
      <c r="L29" s="313">
        <f>SUM(L10:L28)</f>
        <v>550000100</v>
      </c>
      <c r="M29" s="313">
        <f t="shared" ref="M29:T29" si="4">SUM(M10:M28)</f>
        <v>544510725</v>
      </c>
      <c r="N29" s="286">
        <f t="shared" si="4"/>
        <v>0</v>
      </c>
      <c r="O29" s="286">
        <f t="shared" si="4"/>
        <v>0</v>
      </c>
      <c r="P29" s="286">
        <f t="shared" si="4"/>
        <v>0</v>
      </c>
      <c r="Q29" s="286">
        <f t="shared" si="4"/>
        <v>0</v>
      </c>
      <c r="R29" s="286">
        <f t="shared" si="4"/>
        <v>30981750</v>
      </c>
      <c r="S29" s="286">
        <f t="shared" si="4"/>
        <v>1318878</v>
      </c>
      <c r="T29" s="285">
        <f t="shared" si="4"/>
        <v>580981850</v>
      </c>
      <c r="U29" s="285">
        <f>SUM(U10:U28)</f>
        <v>545829603</v>
      </c>
      <c r="V29" s="176">
        <f>+U29/T29</f>
        <v>0.93949510298815708</v>
      </c>
      <c r="W29" s="177"/>
      <c r="X29" s="296">
        <f>+T29-U29</f>
        <v>35152247</v>
      </c>
    </row>
    <row r="30" spans="1:24" x14ac:dyDescent="0.2">
      <c r="A30" s="178"/>
      <c r="B30" s="178"/>
      <c r="C30" s="178"/>
      <c r="D30" s="178"/>
      <c r="E30" s="178"/>
      <c r="F30" s="178"/>
      <c r="G30" s="178"/>
      <c r="H30" s="179"/>
      <c r="I30" s="179"/>
      <c r="J30" s="269"/>
      <c r="K30" s="178"/>
      <c r="L30" s="178"/>
      <c r="M30" s="178"/>
      <c r="N30" s="178"/>
      <c r="O30" s="178"/>
      <c r="P30" s="178"/>
      <c r="Q30" s="178"/>
      <c r="R30" s="178"/>
      <c r="S30" s="178"/>
      <c r="T30" s="178"/>
      <c r="U30" s="178"/>
      <c r="V30" s="178"/>
    </row>
    <row r="31" spans="1:24" x14ac:dyDescent="0.2">
      <c r="C31" s="180" t="s">
        <v>136</v>
      </c>
      <c r="D31" s="181"/>
      <c r="E31" s="181"/>
      <c r="F31" s="181"/>
      <c r="G31" s="181"/>
      <c r="H31" s="182"/>
      <c r="I31" s="182"/>
      <c r="J31" s="275"/>
      <c r="K31" s="276"/>
      <c r="L31" s="184" t="s">
        <v>137</v>
      </c>
      <c r="M31" s="184"/>
      <c r="N31" s="184"/>
      <c r="O31" s="184"/>
      <c r="P31" s="184" t="s">
        <v>138</v>
      </c>
      <c r="Q31" s="184"/>
      <c r="R31" s="184"/>
      <c r="S31" s="184"/>
      <c r="T31" s="184"/>
      <c r="U31" s="184"/>
      <c r="V31" s="183"/>
    </row>
    <row r="32" spans="1:24" x14ac:dyDescent="0.2">
      <c r="C32" s="180" t="s">
        <v>139</v>
      </c>
      <c r="D32" s="181"/>
      <c r="E32" s="181"/>
      <c r="F32" s="181"/>
      <c r="G32" s="181"/>
      <c r="H32" s="182"/>
      <c r="I32" s="182"/>
      <c r="J32" s="275"/>
      <c r="K32" s="276"/>
      <c r="L32" s="181" t="s">
        <v>139</v>
      </c>
      <c r="M32" s="181"/>
      <c r="N32" s="181"/>
      <c r="O32" s="181"/>
      <c r="P32" s="181" t="s">
        <v>140</v>
      </c>
      <c r="Q32" s="181"/>
      <c r="R32" s="181"/>
      <c r="S32" s="181"/>
      <c r="T32" s="181"/>
      <c r="U32" s="185"/>
      <c r="V32" s="183"/>
    </row>
    <row r="33" spans="3:22" x14ac:dyDescent="0.2">
      <c r="C33" s="180" t="s">
        <v>141</v>
      </c>
      <c r="D33" s="181"/>
      <c r="E33" s="181"/>
      <c r="F33" s="181"/>
      <c r="G33" s="181"/>
      <c r="H33" s="182"/>
      <c r="I33" s="182"/>
      <c r="J33" s="275"/>
      <c r="K33" s="276"/>
      <c r="L33" s="181" t="s">
        <v>141</v>
      </c>
      <c r="M33" s="181"/>
      <c r="N33" s="181"/>
      <c r="O33" s="181"/>
      <c r="P33" s="181"/>
      <c r="Q33" s="181"/>
      <c r="R33" s="181"/>
      <c r="S33" s="181"/>
      <c r="T33" s="181"/>
      <c r="U33" s="181"/>
      <c r="V33" s="183"/>
    </row>
    <row r="35" spans="3:22" x14ac:dyDescent="0.2">
      <c r="U35" s="190"/>
    </row>
    <row r="36" spans="3:22" x14ac:dyDescent="0.2">
      <c r="M36" s="189"/>
    </row>
    <row r="37" spans="3:22" x14ac:dyDescent="0.2">
      <c r="K37" s="197"/>
      <c r="M37" s="189"/>
      <c r="R37" s="190"/>
    </row>
    <row r="38" spans="3:22" x14ac:dyDescent="0.2">
      <c r="K38" s="238"/>
      <c r="M38" s="189"/>
    </row>
    <row r="39" spans="3:22" x14ac:dyDescent="0.2">
      <c r="K39" s="197"/>
      <c r="M39" s="189"/>
    </row>
    <row r="40" spans="3:22" x14ac:dyDescent="0.2">
      <c r="K40" s="198"/>
      <c r="M40" s="189"/>
      <c r="O40" s="200"/>
      <c r="P40" s="192"/>
      <c r="Q40" s="193"/>
    </row>
    <row r="41" spans="3:22" x14ac:dyDescent="0.2">
      <c r="K41" s="172"/>
      <c r="M41" s="189"/>
      <c r="O41" s="194"/>
      <c r="P41" s="194"/>
      <c r="Q41" s="194"/>
    </row>
    <row r="42" spans="3:22" x14ac:dyDescent="0.2">
      <c r="L42" s="195"/>
      <c r="M42" s="189"/>
    </row>
    <row r="43" spans="3:22" x14ac:dyDescent="0.2">
      <c r="K43" s="190"/>
      <c r="L43" s="195"/>
      <c r="M43" s="201"/>
    </row>
    <row r="44" spans="3:22" x14ac:dyDescent="0.2">
      <c r="L44" s="190"/>
      <c r="M44" s="196"/>
      <c r="N44" s="195"/>
      <c r="U44" s="190"/>
    </row>
    <row r="45" spans="3:22" x14ac:dyDescent="0.2">
      <c r="M45" s="189"/>
    </row>
    <row r="46" spans="3:22" x14ac:dyDescent="0.2">
      <c r="M46" s="191"/>
    </row>
    <row r="47" spans="3:22" x14ac:dyDescent="0.2">
      <c r="M47" s="196"/>
      <c r="N47" s="195"/>
    </row>
    <row r="48" spans="3:22" x14ac:dyDescent="0.2">
      <c r="M48" s="189"/>
    </row>
    <row r="78" spans="11:11" x14ac:dyDescent="0.2">
      <c r="K78" s="197"/>
    </row>
    <row r="79" spans="11:11" x14ac:dyDescent="0.2">
      <c r="K79" s="197"/>
    </row>
    <row r="80" spans="11:11" x14ac:dyDescent="0.2">
      <c r="K80" s="197"/>
    </row>
    <row r="81" spans="11:13" x14ac:dyDescent="0.2">
      <c r="K81" s="197"/>
    </row>
    <row r="82" spans="11:13" x14ac:dyDescent="0.2">
      <c r="K82" s="197"/>
    </row>
    <row r="83" spans="11:13" x14ac:dyDescent="0.2">
      <c r="K83" s="197"/>
    </row>
    <row r="84" spans="11:13" x14ac:dyDescent="0.2">
      <c r="K84" s="197"/>
      <c r="M84" s="196"/>
    </row>
    <row r="85" spans="11:13" x14ac:dyDescent="0.2">
      <c r="K85" s="197"/>
    </row>
    <row r="86" spans="11:13" x14ac:dyDescent="0.2">
      <c r="M86" s="191"/>
    </row>
  </sheetData>
  <mergeCells count="77">
    <mergeCell ref="J23:J25"/>
    <mergeCell ref="J7:J9"/>
    <mergeCell ref="J11:J14"/>
    <mergeCell ref="J15:J16"/>
    <mergeCell ref="J18:J19"/>
    <mergeCell ref="J20:J21"/>
    <mergeCell ref="I18:I19"/>
    <mergeCell ref="A20:A21"/>
    <mergeCell ref="B20:B21"/>
    <mergeCell ref="C20:C21"/>
    <mergeCell ref="D20:D21"/>
    <mergeCell ref="E20:E21"/>
    <mergeCell ref="F20:F21"/>
    <mergeCell ref="G20:G21"/>
    <mergeCell ref="H20:H21"/>
    <mergeCell ref="I20:I21"/>
    <mergeCell ref="A18:A19"/>
    <mergeCell ref="B18:B19"/>
    <mergeCell ref="C18:C19"/>
    <mergeCell ref="H15:H16"/>
    <mergeCell ref="I15:I16"/>
    <mergeCell ref="A11:A14"/>
    <mergeCell ref="B11:B14"/>
    <mergeCell ref="C11:C14"/>
    <mergeCell ref="D11:D14"/>
    <mergeCell ref="E11:E14"/>
    <mergeCell ref="F11:F14"/>
    <mergeCell ref="A5:M5"/>
    <mergeCell ref="N5:W5"/>
    <mergeCell ref="A7:A9"/>
    <mergeCell ref="B7:B9"/>
    <mergeCell ref="C7:C9"/>
    <mergeCell ref="D7:D9"/>
    <mergeCell ref="E7:E9"/>
    <mergeCell ref="F7:F9"/>
    <mergeCell ref="W7:W9"/>
    <mergeCell ref="L8:M8"/>
    <mergeCell ref="V8:V9"/>
    <mergeCell ref="G7:G9"/>
    <mergeCell ref="H7:H9"/>
    <mergeCell ref="I7:I9"/>
    <mergeCell ref="K7:K9"/>
    <mergeCell ref="L7:V7"/>
    <mergeCell ref="A1:W1"/>
    <mergeCell ref="A2:W2"/>
    <mergeCell ref="A4:F4"/>
    <mergeCell ref="G4:M4"/>
    <mergeCell ref="N4:Q4"/>
    <mergeCell ref="R4:W4"/>
    <mergeCell ref="A29:B29"/>
    <mergeCell ref="F23:F25"/>
    <mergeCell ref="G23:G25"/>
    <mergeCell ref="H23:H25"/>
    <mergeCell ref="D18:D19"/>
    <mergeCell ref="E18:E19"/>
    <mergeCell ref="C23:C25"/>
    <mergeCell ref="D23:D25"/>
    <mergeCell ref="E23:E25"/>
    <mergeCell ref="F18:F19"/>
    <mergeCell ref="G18:G19"/>
    <mergeCell ref="H18:H19"/>
    <mergeCell ref="N8:O8"/>
    <mergeCell ref="P8:Q8"/>
    <mergeCell ref="R8:S8"/>
    <mergeCell ref="I23:I25"/>
    <mergeCell ref="A23:A25"/>
    <mergeCell ref="B23:B25"/>
    <mergeCell ref="G11:G14"/>
    <mergeCell ref="H11:H14"/>
    <mergeCell ref="I11:I14"/>
    <mergeCell ref="A15:A16"/>
    <mergeCell ref="B15:B16"/>
    <mergeCell ref="C15:C16"/>
    <mergeCell ref="D15:D16"/>
    <mergeCell ref="E15:E16"/>
    <mergeCell ref="F15:F16"/>
    <mergeCell ref="G15:G16"/>
  </mergeCells>
  <pageMargins left="0.7" right="0.7" top="0.75" bottom="0.75" header="0.3" footer="0.3"/>
  <pageSetup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1" workbookViewId="0">
      <selection activeCell="H37" sqref="H37"/>
    </sheetView>
  </sheetViews>
  <sheetFormatPr baseColWidth="10" defaultColWidth="15.28515625" defaultRowHeight="15" x14ac:dyDescent="0.25"/>
  <cols>
    <col min="1" max="16384" width="15.28515625" style="261"/>
  </cols>
  <sheetData/>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4473F4501CBA7408858B1C660E434CC" ma:contentTypeVersion="4" ma:contentTypeDescription="Crear nuevo documento." ma:contentTypeScope="" ma:versionID="f9a1757d84981e8648ef9bc6ba3321b6">
  <xsd:schema xmlns:xsd="http://www.w3.org/2001/XMLSchema" xmlns:xs="http://www.w3.org/2001/XMLSchema" xmlns:p="http://schemas.microsoft.com/office/2006/metadata/properties" xmlns:ns2="2985bb4b-4701-49be-b6af-cb425f14ffe8" xmlns:ns3="51f41368-09ef-457e-ae09-8dfa7ccb2798" targetNamespace="http://schemas.microsoft.com/office/2006/metadata/properties" ma:root="true" ma:fieldsID="267e8fcdbb6eb267fddc05d8cb60485b" ns2:_="" ns3:_="">
    <xsd:import namespace="2985bb4b-4701-49be-b6af-cb425f14ffe8"/>
    <xsd:import namespace="51f41368-09ef-457e-ae09-8dfa7ccb2798"/>
    <xsd:element name="properties">
      <xsd:complexType>
        <xsd:sequence>
          <xsd:element name="documentManagement">
            <xsd:complexType>
              <xsd:all>
                <xsd:element ref="ns2:Clasificaci_x00f3_n" minOccurs="0"/>
                <xsd:element ref="ns3:Secretar_x00ed_a" minOccurs="0"/>
                <xsd:element ref="ns2:Descripci_x00f3_n" minOccurs="0"/>
                <xsd:element ref="ns2:Fech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85bb4b-4701-49be-b6af-cb425f14ffe8" elementFormDefault="qualified">
    <xsd:import namespace="http://schemas.microsoft.com/office/2006/documentManagement/types"/>
    <xsd:import namespace="http://schemas.microsoft.com/office/infopath/2007/PartnerControls"/>
    <xsd:element name="Clasificaci_x00f3_n" ma:index="2" nillable="true" ma:displayName="Clasificación" ma:default="Nuestra Políticas" ma:format="Dropdown" ma:internalName="Clasificaci_x00f3_n">
      <xsd:simpleType>
        <xsd:restriction base="dms:Choice">
          <xsd:enumeration value="Nuestra Políticas"/>
          <xsd:enumeration value="Nuestros Planes"/>
          <xsd:enumeration value="Programas y Proyectos"/>
          <xsd:enumeration value="Planes de Acción"/>
        </xsd:restriction>
      </xsd:simpleType>
    </xsd:element>
    <xsd:element name="Descripci_x00f3_n" ma:index="4" nillable="true" ma:displayName="Descripción" ma:internalName="Descripci_x00f3_n">
      <xsd:simpleType>
        <xsd:restriction base="dms:Note"/>
      </xsd:simpleType>
    </xsd:element>
    <xsd:element name="Fecha" ma:index="5" nillable="true" ma:displayName="Fecha" ma:internalName="Fech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1f41368-09ef-457e-ae09-8dfa7ccb2798" elementFormDefault="qualified">
    <xsd:import namespace="http://schemas.microsoft.com/office/2006/documentManagement/types"/>
    <xsd:import namespace="http://schemas.microsoft.com/office/infopath/2007/PartnerControls"/>
    <xsd:element name="Secretar_x00ed_a" ma:index="3" nillable="true" ma:displayName="Secretaría" ma:default="Secretaría de Gestión Integral" ma:format="Dropdown" ma:internalName="Secretar_x00ed_a">
      <xsd:simpleType>
        <xsd:restriction base="dms:Choice">
          <xsd:enumeration value="Despacho del Alcalde"/>
          <xsd:enumeration value="Empresa de Servicios Públicos de Sopó EMSERSOPÓ E.S.P"/>
          <xsd:enumeration value="Oficina Asesora de Prensa y Comunicaciones"/>
          <xsd:enumeration value="Oficina de Control Interno"/>
          <xsd:enumeration value="Secretaría de Ambiente Natural"/>
          <xsd:enumeration value="Secretaría de Cultura"/>
          <xsd:enumeration value="Secretaría de Desarrollo Económico"/>
          <xsd:enumeration value="Secretaría de Desarrollo Institucional"/>
          <xsd:enumeration value="Secretaría de Educación"/>
          <xsd:enumeration value="Secretaría de Gestión Integral"/>
          <xsd:enumeration value="Secretaría de Gobierno"/>
          <xsd:enumeration value="Secretaría de Hacienda"/>
          <xsd:enumeration value="Secretaría de Infraestructura y Obras Públicas"/>
          <xsd:enumeration value="Secretaría de Planeación Territorial y Urbanismo"/>
          <xsd:enumeration value="Secretaría de Recreación y Deporte"/>
          <xsd:enumeration value="Secretaría de Salud"/>
          <xsd:enumeration value="Secretaría de Vivienda"/>
          <xsd:enumeration value="Secretaría Jurídica y de Contratación"/>
          <xsd:enumeration value="Personería Municipal"/>
          <xsd:enumeration value="Plan Anti corrupción y de Servicio al Ciudadano"/>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Tipo de contenido"/>
        <xsd:element ref="dc:title" minOccurs="0" maxOccurs="1" ma:index="1"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echa xmlns="2985bb4b-4701-49be-b6af-cb425f14ffe8">29 de Enero de 2019</Fecha>
    <Secretar_x00ed_a xmlns="51f41368-09ef-457e-ae09-8dfa7ccb2798">Secretaría de Salud</Secretar_x00ed_a>
    <Clasificaci_x00f3_n xmlns="2985bb4b-4701-49be-b6af-cb425f14ffe8">Planes de Acción</Clasificaci_x00f3_n>
    <Descripci_x00f3_n xmlns="2985bb4b-4701-49be-b6af-cb425f14ffe8">Formato Plan de Acción Ejecutado 2018 Salud</Descripci_x00f3_n>
  </documentManagement>
</p:properties>
</file>

<file path=customXml/itemProps1.xml><?xml version="1.0" encoding="utf-8"?>
<ds:datastoreItem xmlns:ds="http://schemas.openxmlformats.org/officeDocument/2006/customXml" ds:itemID="{013A4376-8DDE-4900-B651-4D096EF141A9}"/>
</file>

<file path=customXml/itemProps2.xml><?xml version="1.0" encoding="utf-8"?>
<ds:datastoreItem xmlns:ds="http://schemas.openxmlformats.org/officeDocument/2006/customXml" ds:itemID="{338B4D3D-8DB8-4D51-8CBC-308193B7A9A5}"/>
</file>

<file path=customXml/itemProps3.xml><?xml version="1.0" encoding="utf-8"?>
<ds:datastoreItem xmlns:ds="http://schemas.openxmlformats.org/officeDocument/2006/customXml" ds:itemID="{D834146E-487C-4155-8189-F7425B9233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SOPO SALUDABLE IV TRI- -2018 </vt:lpstr>
      <vt:lpstr>DISCAPACIDAD- IV TRI-2018 </vt:lpstr>
      <vt:lpstr>ADULTO MAYOR - IV TRI -2018</vt:lpstr>
      <vt:lpstr>PRESUPUESTO</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Formato Plan de Acción Ejecutado 2018 Salud</dc:title>
  <dc:creator>LORENA ROBAYO FIQUE</dc:creator>
  <cp:lastModifiedBy>HP</cp:lastModifiedBy>
  <dcterms:created xsi:type="dcterms:W3CDTF">2017-05-23T15:32:58Z</dcterms:created>
  <dcterms:modified xsi:type="dcterms:W3CDTF">2019-01-28T18:35:59Z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0x01010024473F4501CBA7408858B1C660E434CC</vt:lpwstr>
  </property>
</Properties>
</file>